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2 сесія\8. фінансові питання\1. бюджет на 2020 рік\"/>
    </mc:Choice>
  </mc:AlternateContent>
  <bookViews>
    <workbookView xWindow="0" yWindow="0" windowWidth="20490" windowHeight="7620" tabRatio="722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(2)'!$A$1:$P$371</definedName>
  </definedNames>
  <calcPr calcId="162913" fullCalcOnLoad="1"/>
</workbook>
</file>

<file path=xl/calcChain.xml><?xml version="1.0" encoding="utf-8"?>
<calcChain xmlns="http://schemas.openxmlformats.org/spreadsheetml/2006/main">
  <c r="G55" i="8" l="1"/>
  <c r="G49" i="8"/>
  <c r="G40" i="8"/>
  <c r="F55" i="8"/>
  <c r="G140" i="8"/>
  <c r="F140" i="8"/>
  <c r="G17" i="8"/>
  <c r="F17" i="8"/>
  <c r="F363" i="8"/>
  <c r="G363" i="8"/>
  <c r="G302" i="8"/>
  <c r="F302" i="8"/>
  <c r="G350" i="8"/>
  <c r="F350" i="8"/>
  <c r="G263" i="8"/>
  <c r="F263" i="8"/>
  <c r="G233" i="8"/>
  <c r="F233" i="8"/>
  <c r="G226" i="8"/>
  <c r="F226" i="8"/>
  <c r="G92" i="8"/>
  <c r="F92" i="8"/>
  <c r="G245" i="8"/>
  <c r="F245" i="8"/>
  <c r="G50" i="8"/>
  <c r="F50" i="8"/>
  <c r="O367" i="8"/>
  <c r="J367" i="8"/>
  <c r="E367" i="8"/>
  <c r="O366" i="8"/>
  <c r="J366" i="8"/>
  <c r="P366" i="8"/>
  <c r="O365" i="8"/>
  <c r="J365" i="8"/>
  <c r="P365" i="8"/>
  <c r="E364" i="8"/>
  <c r="P364" i="8"/>
  <c r="O363" i="8"/>
  <c r="J363" i="8"/>
  <c r="J362" i="8"/>
  <c r="J361" i="8"/>
  <c r="E363" i="8"/>
  <c r="P363" i="8"/>
  <c r="O362" i="8"/>
  <c r="N362" i="8"/>
  <c r="M362" i="8"/>
  <c r="L362" i="8"/>
  <c r="K362" i="8"/>
  <c r="I362" i="8"/>
  <c r="H362" i="8"/>
  <c r="G362" i="8"/>
  <c r="F362" i="8"/>
  <c r="E362" i="8"/>
  <c r="O361" i="8"/>
  <c r="N361" i="8"/>
  <c r="M361" i="8"/>
  <c r="L361" i="8"/>
  <c r="K361" i="8"/>
  <c r="I361" i="8"/>
  <c r="H361" i="8"/>
  <c r="G361" i="8"/>
  <c r="F361" i="8"/>
  <c r="E361" i="8"/>
  <c r="P361" i="8"/>
  <c r="J360" i="8"/>
  <c r="E360" i="8"/>
  <c r="O359" i="8"/>
  <c r="N359" i="8"/>
  <c r="N349" i="8"/>
  <c r="N347" i="8"/>
  <c r="M359" i="8"/>
  <c r="L359" i="8"/>
  <c r="L349" i="8"/>
  <c r="L347" i="8"/>
  <c r="K359" i="8"/>
  <c r="J359" i="8"/>
  <c r="P359" i="8"/>
  <c r="I359" i="8"/>
  <c r="H359" i="8"/>
  <c r="H349" i="8"/>
  <c r="H347" i="8"/>
  <c r="G359" i="8"/>
  <c r="F359" i="8"/>
  <c r="F349" i="8"/>
  <c r="F347" i="8"/>
  <c r="E359" i="8"/>
  <c r="O358" i="8"/>
  <c r="J358" i="8"/>
  <c r="P358" i="8"/>
  <c r="O357" i="8"/>
  <c r="J357" i="8"/>
  <c r="P357" i="8"/>
  <c r="O356" i="8"/>
  <c r="J356" i="8"/>
  <c r="P356" i="8"/>
  <c r="E356" i="8"/>
  <c r="N355" i="8"/>
  <c r="M355" i="8"/>
  <c r="L355" i="8"/>
  <c r="K355" i="8"/>
  <c r="I355" i="8"/>
  <c r="H355" i="8"/>
  <c r="G355" i="8"/>
  <c r="F355" i="8"/>
  <c r="E355" i="8"/>
  <c r="O354" i="8"/>
  <c r="J354" i="8"/>
  <c r="P354" i="8"/>
  <c r="E354" i="8"/>
  <c r="O353" i="8"/>
  <c r="J353" i="8"/>
  <c r="J348" i="8"/>
  <c r="P348" i="8"/>
  <c r="O352" i="8"/>
  <c r="E352" i="8"/>
  <c r="O351" i="8"/>
  <c r="J351" i="8"/>
  <c r="E351" i="8"/>
  <c r="P351" i="8"/>
  <c r="O350" i="8"/>
  <c r="J350" i="8"/>
  <c r="E350" i="8"/>
  <c r="P350" i="8"/>
  <c r="M349" i="8"/>
  <c r="M347" i="8"/>
  <c r="K349" i="8"/>
  <c r="I349" i="8"/>
  <c r="I347" i="8"/>
  <c r="G349" i="8"/>
  <c r="O348" i="8"/>
  <c r="K348" i="8"/>
  <c r="K347" i="8"/>
  <c r="G347" i="8"/>
  <c r="O345" i="8"/>
  <c r="J345" i="8"/>
  <c r="P345" i="8"/>
  <c r="J344" i="8"/>
  <c r="E344" i="8"/>
  <c r="P344" i="8"/>
  <c r="J343" i="8"/>
  <c r="E343" i="8"/>
  <c r="J342" i="8"/>
  <c r="E342" i="8"/>
  <c r="P342" i="8"/>
  <c r="O341" i="8"/>
  <c r="J341" i="8"/>
  <c r="E341" i="8"/>
  <c r="P341" i="8"/>
  <c r="O340" i="8"/>
  <c r="J340" i="8"/>
  <c r="E340" i="8"/>
  <c r="P340" i="8"/>
  <c r="O339" i="8"/>
  <c r="J339" i="8"/>
  <c r="J338" i="8"/>
  <c r="E339" i="8"/>
  <c r="O338" i="8"/>
  <c r="E338" i="8"/>
  <c r="O337" i="8"/>
  <c r="J337" i="8"/>
  <c r="P337" i="8"/>
  <c r="O336" i="8"/>
  <c r="J336" i="8"/>
  <c r="P336" i="8"/>
  <c r="E336" i="8"/>
  <c r="O335" i="8"/>
  <c r="J335" i="8"/>
  <c r="P335" i="8"/>
  <c r="E335" i="8"/>
  <c r="O334" i="8"/>
  <c r="J334" i="8"/>
  <c r="P334" i="8"/>
  <c r="E334" i="8"/>
  <c r="O333" i="8"/>
  <c r="J333" i="8"/>
  <c r="P333" i="8"/>
  <c r="E333" i="8"/>
  <c r="O332" i="8"/>
  <c r="J332" i="8"/>
  <c r="P332" i="8"/>
  <c r="E332" i="8"/>
  <c r="O331" i="8"/>
  <c r="J331" i="8"/>
  <c r="P331" i="8"/>
  <c r="E331" i="8"/>
  <c r="O330" i="8"/>
  <c r="J330" i="8"/>
  <c r="P330" i="8"/>
  <c r="O329" i="8"/>
  <c r="J329" i="8"/>
  <c r="E329" i="8"/>
  <c r="P329" i="8"/>
  <c r="O328" i="8"/>
  <c r="J328" i="8"/>
  <c r="E328" i="8"/>
  <c r="P328" i="8"/>
  <c r="O327" i="8"/>
  <c r="J327" i="8"/>
  <c r="E327" i="8"/>
  <c r="O326" i="8"/>
  <c r="N326" i="8"/>
  <c r="M326" i="8"/>
  <c r="L326" i="8"/>
  <c r="J326" i="8"/>
  <c r="I326" i="8"/>
  <c r="H326" i="8"/>
  <c r="G326" i="8"/>
  <c r="F326" i="8"/>
  <c r="O325" i="8"/>
  <c r="J325" i="8"/>
  <c r="P325" i="8"/>
  <c r="E325" i="8"/>
  <c r="O324" i="8"/>
  <c r="N324" i="8"/>
  <c r="M324" i="8"/>
  <c r="L324" i="8"/>
  <c r="J324" i="8"/>
  <c r="P324" i="8"/>
  <c r="I324" i="8"/>
  <c r="H324" i="8"/>
  <c r="G324" i="8"/>
  <c r="F324" i="8"/>
  <c r="E324" i="8"/>
  <c r="O323" i="8"/>
  <c r="J323" i="8"/>
  <c r="E323" i="8"/>
  <c r="O322" i="8"/>
  <c r="J322" i="8"/>
  <c r="E322" i="8"/>
  <c r="O321" i="8"/>
  <c r="J321" i="8"/>
  <c r="E321" i="8"/>
  <c r="O320" i="8"/>
  <c r="J320" i="8"/>
  <c r="P320" i="8"/>
  <c r="O319" i="8"/>
  <c r="J319" i="8"/>
  <c r="P319" i="8"/>
  <c r="O318" i="8"/>
  <c r="N318" i="8"/>
  <c r="M318" i="8"/>
  <c r="L318" i="8"/>
  <c r="J318" i="8"/>
  <c r="E318" i="8"/>
  <c r="P318" i="8"/>
  <c r="O317" i="8"/>
  <c r="J317" i="8"/>
  <c r="P317" i="8"/>
  <c r="E317" i="8"/>
  <c r="O316" i="8"/>
  <c r="J316" i="8"/>
  <c r="P316" i="8"/>
  <c r="O315" i="8"/>
  <c r="J315" i="8"/>
  <c r="E315" i="8"/>
  <c r="O314" i="8"/>
  <c r="J314" i="8"/>
  <c r="P314" i="8"/>
  <c r="O313" i="8"/>
  <c r="J313" i="8"/>
  <c r="P313" i="8"/>
  <c r="E313" i="8"/>
  <c r="O312" i="8"/>
  <c r="J312" i="8"/>
  <c r="P312" i="8"/>
  <c r="E312" i="8"/>
  <c r="O311" i="8"/>
  <c r="N311" i="8"/>
  <c r="M311" i="8"/>
  <c r="L311" i="8"/>
  <c r="J311" i="8"/>
  <c r="I311" i="8"/>
  <c r="H311" i="8"/>
  <c r="G311" i="8"/>
  <c r="F311" i="8"/>
  <c r="E311" i="8"/>
  <c r="P311" i="8"/>
  <c r="O310" i="8"/>
  <c r="J310" i="8"/>
  <c r="E310" i="8"/>
  <c r="P310" i="8"/>
  <c r="O309" i="8"/>
  <c r="J309" i="8"/>
  <c r="P309" i="8"/>
  <c r="O308" i="8"/>
  <c r="J308" i="8"/>
  <c r="E308" i="8"/>
  <c r="O307" i="8"/>
  <c r="J307" i="8"/>
  <c r="E307" i="8"/>
  <c r="O306" i="8"/>
  <c r="J306" i="8"/>
  <c r="E306" i="8"/>
  <c r="O305" i="8"/>
  <c r="J305" i="8"/>
  <c r="P305" i="8"/>
  <c r="O304" i="8"/>
  <c r="J304" i="8"/>
  <c r="P304" i="8"/>
  <c r="E304" i="8"/>
  <c r="O303" i="8"/>
  <c r="J303" i="8"/>
  <c r="P303" i="8"/>
  <c r="E303" i="8"/>
  <c r="O302" i="8"/>
  <c r="J302" i="8"/>
  <c r="E302" i="8"/>
  <c r="N301" i="8"/>
  <c r="M301" i="8"/>
  <c r="L301" i="8"/>
  <c r="K301" i="8"/>
  <c r="I301" i="8"/>
  <c r="H301" i="8"/>
  <c r="G301" i="8"/>
  <c r="F301" i="8"/>
  <c r="O300" i="8"/>
  <c r="J300" i="8"/>
  <c r="P300" i="8"/>
  <c r="E300" i="8"/>
  <c r="O299" i="8"/>
  <c r="N299" i="8"/>
  <c r="M299" i="8"/>
  <c r="L299" i="8"/>
  <c r="K299" i="8"/>
  <c r="J299" i="8"/>
  <c r="P299" i="8"/>
  <c r="O298" i="8"/>
  <c r="N298" i="8"/>
  <c r="M298" i="8"/>
  <c r="L298" i="8"/>
  <c r="K298" i="8"/>
  <c r="J298" i="8"/>
  <c r="P298" i="8"/>
  <c r="O297" i="8"/>
  <c r="N297" i="8"/>
  <c r="M297" i="8"/>
  <c r="L297" i="8"/>
  <c r="K297" i="8"/>
  <c r="J297" i="8"/>
  <c r="P297" i="8"/>
  <c r="O296" i="8"/>
  <c r="N296" i="8"/>
  <c r="M296" i="8"/>
  <c r="L296" i="8"/>
  <c r="K296" i="8"/>
  <c r="J296" i="8"/>
  <c r="P296" i="8"/>
  <c r="O295" i="8"/>
  <c r="N295" i="8"/>
  <c r="M295" i="8"/>
  <c r="L295" i="8"/>
  <c r="K295" i="8"/>
  <c r="J295" i="8"/>
  <c r="P295" i="8"/>
  <c r="O294" i="8"/>
  <c r="K294" i="8"/>
  <c r="J294" i="8"/>
  <c r="P294" i="8"/>
  <c r="N293" i="8"/>
  <c r="M293" i="8"/>
  <c r="L293" i="8"/>
  <c r="K293" i="8"/>
  <c r="I293" i="8"/>
  <c r="H293" i="8"/>
  <c r="G293" i="8"/>
  <c r="F293" i="8"/>
  <c r="J292" i="8"/>
  <c r="E292" i="8"/>
  <c r="P292" i="8"/>
  <c r="J291" i="8"/>
  <c r="E291" i="8"/>
  <c r="P291" i="8"/>
  <c r="O290" i="8"/>
  <c r="J290" i="8"/>
  <c r="E290" i="8"/>
  <c r="O289" i="8"/>
  <c r="J289" i="8"/>
  <c r="P289" i="8"/>
  <c r="O288" i="8"/>
  <c r="J288" i="8"/>
  <c r="P288" i="8"/>
  <c r="O287" i="8"/>
  <c r="J287" i="8"/>
  <c r="P287" i="8"/>
  <c r="O286" i="8"/>
  <c r="J286" i="8"/>
  <c r="P286" i="8"/>
  <c r="E286" i="8"/>
  <c r="P285" i="8"/>
  <c r="E285" i="8"/>
  <c r="O284" i="8"/>
  <c r="J284" i="8"/>
  <c r="P284" i="8"/>
  <c r="E284" i="8"/>
  <c r="O283" i="8"/>
  <c r="J283" i="8"/>
  <c r="P283" i="8"/>
  <c r="E283" i="8"/>
  <c r="O282" i="8"/>
  <c r="N282" i="8"/>
  <c r="M282" i="8"/>
  <c r="L282" i="8"/>
  <c r="J282" i="8"/>
  <c r="I282" i="8"/>
  <c r="E282" i="8"/>
  <c r="O281" i="8"/>
  <c r="J281" i="8"/>
  <c r="P281" i="8"/>
  <c r="E281" i="8"/>
  <c r="O280" i="8"/>
  <c r="J280" i="8"/>
  <c r="E280" i="8"/>
  <c r="O279" i="8"/>
  <c r="N279" i="8"/>
  <c r="M279" i="8"/>
  <c r="L279" i="8"/>
  <c r="J279" i="8"/>
  <c r="I279" i="8"/>
  <c r="E279" i="8"/>
  <c r="P279" i="8"/>
  <c r="O278" i="8"/>
  <c r="J278" i="8"/>
  <c r="E278" i="8"/>
  <c r="E277" i="8"/>
  <c r="P277" i="8"/>
  <c r="O276" i="8"/>
  <c r="J276" i="8"/>
  <c r="E276" i="8"/>
  <c r="P276" i="8"/>
  <c r="O275" i="8"/>
  <c r="J275" i="8"/>
  <c r="E275" i="8"/>
  <c r="P275" i="8"/>
  <c r="O274" i="8"/>
  <c r="J274" i="8"/>
  <c r="E274" i="8"/>
  <c r="P274" i="8"/>
  <c r="O273" i="8"/>
  <c r="J273" i="8"/>
  <c r="E273" i="8"/>
  <c r="P273" i="8"/>
  <c r="O272" i="8"/>
  <c r="J272" i="8"/>
  <c r="E272" i="8"/>
  <c r="P272" i="8"/>
  <c r="O271" i="8"/>
  <c r="J271" i="8"/>
  <c r="E271" i="8"/>
  <c r="P271" i="8"/>
  <c r="O270" i="8"/>
  <c r="J270" i="8"/>
  <c r="E270" i="8"/>
  <c r="P270" i="8"/>
  <c r="O269" i="8"/>
  <c r="J269" i="8"/>
  <c r="E269" i="8"/>
  <c r="P269" i="8"/>
  <c r="O268" i="8"/>
  <c r="J268" i="8"/>
  <c r="E268" i="8"/>
  <c r="P268" i="8"/>
  <c r="O267" i="8"/>
  <c r="J267" i="8"/>
  <c r="P267" i="8"/>
  <c r="O266" i="8"/>
  <c r="J266" i="8"/>
  <c r="E266" i="8"/>
  <c r="O265" i="8"/>
  <c r="N265" i="8"/>
  <c r="M265" i="8"/>
  <c r="L265" i="8"/>
  <c r="J265" i="8"/>
  <c r="I265" i="8"/>
  <c r="E265" i="8"/>
  <c r="O264" i="8"/>
  <c r="J264" i="8"/>
  <c r="E264" i="8"/>
  <c r="P264" i="8"/>
  <c r="O263" i="8"/>
  <c r="J263" i="8"/>
  <c r="E263" i="8"/>
  <c r="P263" i="8"/>
  <c r="O262" i="8"/>
  <c r="N262" i="8"/>
  <c r="M262" i="8"/>
  <c r="L262" i="8"/>
  <c r="K262" i="8"/>
  <c r="I262" i="8"/>
  <c r="H262" i="8"/>
  <c r="G262" i="8"/>
  <c r="F262" i="8"/>
  <c r="K261" i="8"/>
  <c r="O261" i="8"/>
  <c r="F261" i="8"/>
  <c r="E261" i="8"/>
  <c r="O260" i="8"/>
  <c r="N260" i="8"/>
  <c r="M260" i="8"/>
  <c r="L260" i="8"/>
  <c r="K260" i="8"/>
  <c r="I260" i="8"/>
  <c r="H260" i="8"/>
  <c r="G260" i="8"/>
  <c r="F260" i="8"/>
  <c r="O259" i="8"/>
  <c r="J259" i="8"/>
  <c r="E259" i="8"/>
  <c r="P259" i="8"/>
  <c r="O258" i="8"/>
  <c r="J258" i="8"/>
  <c r="P258" i="8"/>
  <c r="E258" i="8"/>
  <c r="O257" i="8"/>
  <c r="N257" i="8"/>
  <c r="M257" i="8"/>
  <c r="L257" i="8"/>
  <c r="K257" i="8"/>
  <c r="J257" i="8"/>
  <c r="I257" i="8"/>
  <c r="E257" i="8"/>
  <c r="P257" i="8"/>
  <c r="O256" i="8"/>
  <c r="J256" i="8"/>
  <c r="F256" i="8"/>
  <c r="E256" i="8"/>
  <c r="O255" i="8"/>
  <c r="J255" i="8"/>
  <c r="I255" i="8"/>
  <c r="O254" i="8"/>
  <c r="J254" i="8"/>
  <c r="E254" i="8"/>
  <c r="N253" i="8"/>
  <c r="M253" i="8"/>
  <c r="L253" i="8"/>
  <c r="K253" i="8"/>
  <c r="O253" i="8"/>
  <c r="J253" i="8"/>
  <c r="I253" i="8"/>
  <c r="E253" i="8"/>
  <c r="P253" i="8"/>
  <c r="O252" i="8"/>
  <c r="J252" i="8"/>
  <c r="E252" i="8"/>
  <c r="P252" i="8"/>
  <c r="N251" i="8"/>
  <c r="M251" i="8"/>
  <c r="L251" i="8"/>
  <c r="K251" i="8"/>
  <c r="O251" i="8"/>
  <c r="J251" i="8"/>
  <c r="I251" i="8"/>
  <c r="E251" i="8"/>
  <c r="P251" i="8"/>
  <c r="O250" i="8"/>
  <c r="J250" i="8"/>
  <c r="E250" i="8"/>
  <c r="O249" i="8"/>
  <c r="J249" i="8"/>
  <c r="E249" i="8"/>
  <c r="N248" i="8"/>
  <c r="M248" i="8"/>
  <c r="L248" i="8"/>
  <c r="K248" i="8"/>
  <c r="O248" i="8"/>
  <c r="I248" i="8"/>
  <c r="E248" i="8"/>
  <c r="O247" i="8"/>
  <c r="J247" i="8"/>
  <c r="E247" i="8"/>
  <c r="P247" i="8"/>
  <c r="O246" i="8"/>
  <c r="J246" i="8"/>
  <c r="E246" i="8"/>
  <c r="P246" i="8"/>
  <c r="O245" i="8"/>
  <c r="J245" i="8"/>
  <c r="E245" i="8"/>
  <c r="P245" i="8"/>
  <c r="N244" i="8"/>
  <c r="M244" i="8"/>
  <c r="L244" i="8"/>
  <c r="K244" i="8"/>
  <c r="I244" i="8"/>
  <c r="H244" i="8"/>
  <c r="G244" i="8"/>
  <c r="F244" i="8"/>
  <c r="N243" i="8"/>
  <c r="M243" i="8"/>
  <c r="L243" i="8"/>
  <c r="K243" i="8"/>
  <c r="I243" i="8"/>
  <c r="H243" i="8"/>
  <c r="G243" i="8"/>
  <c r="F243" i="8"/>
  <c r="O242" i="8"/>
  <c r="J242" i="8"/>
  <c r="E242" i="8"/>
  <c r="P242" i="8"/>
  <c r="O241" i="8"/>
  <c r="J241" i="8"/>
  <c r="E241" i="8"/>
  <c r="P241" i="8"/>
  <c r="O240" i="8"/>
  <c r="J240" i="8"/>
  <c r="I240" i="8"/>
  <c r="E240" i="8"/>
  <c r="P240" i="8"/>
  <c r="O239" i="8"/>
  <c r="J239" i="8"/>
  <c r="E239" i="8"/>
  <c r="O238" i="8"/>
  <c r="J238" i="8"/>
  <c r="E238" i="8"/>
  <c r="P238" i="8"/>
  <c r="O236" i="8"/>
  <c r="J236" i="8"/>
  <c r="E236" i="8"/>
  <c r="P236" i="8"/>
  <c r="O235" i="8"/>
  <c r="J235" i="8"/>
  <c r="P235" i="8"/>
  <c r="P231" i="8"/>
  <c r="O234" i="8"/>
  <c r="J234" i="8"/>
  <c r="E234" i="8"/>
  <c r="O233" i="8"/>
  <c r="J233" i="8"/>
  <c r="J232" i="8"/>
  <c r="J230" i="8"/>
  <c r="E233" i="8"/>
  <c r="O232" i="8"/>
  <c r="N232" i="8"/>
  <c r="M232" i="8"/>
  <c r="L232" i="8"/>
  <c r="K232" i="8"/>
  <c r="I232" i="8"/>
  <c r="H232" i="8"/>
  <c r="G232" i="8"/>
  <c r="F232" i="8"/>
  <c r="E232" i="8"/>
  <c r="O231" i="8"/>
  <c r="N231" i="8"/>
  <c r="M231" i="8"/>
  <c r="L231" i="8"/>
  <c r="K231" i="8"/>
  <c r="J231" i="8"/>
  <c r="O230" i="8"/>
  <c r="N230" i="8"/>
  <c r="M230" i="8"/>
  <c r="L230" i="8"/>
  <c r="K230" i="8"/>
  <c r="I230" i="8"/>
  <c r="H230" i="8"/>
  <c r="G230" i="8"/>
  <c r="F230" i="8"/>
  <c r="E230" i="8"/>
  <c r="P229" i="8"/>
  <c r="E229" i="8"/>
  <c r="O228" i="8"/>
  <c r="N228" i="8"/>
  <c r="M228" i="8"/>
  <c r="L228" i="8"/>
  <c r="K228" i="8"/>
  <c r="J228" i="8"/>
  <c r="I228" i="8"/>
  <c r="E228" i="8"/>
  <c r="P228" i="8"/>
  <c r="O227" i="8"/>
  <c r="J227" i="8"/>
  <c r="E227" i="8"/>
  <c r="O226" i="8"/>
  <c r="J226" i="8"/>
  <c r="E226" i="8"/>
  <c r="N225" i="8"/>
  <c r="M225" i="8"/>
  <c r="L225" i="8"/>
  <c r="K225" i="8"/>
  <c r="J225" i="8"/>
  <c r="I225" i="8"/>
  <c r="H225" i="8"/>
  <c r="G225" i="8"/>
  <c r="F225" i="8"/>
  <c r="E225" i="8"/>
  <c r="N224" i="8"/>
  <c r="M224" i="8"/>
  <c r="L224" i="8"/>
  <c r="K224" i="8"/>
  <c r="J224" i="8"/>
  <c r="I224" i="8"/>
  <c r="H224" i="8"/>
  <c r="G224" i="8"/>
  <c r="F224" i="8"/>
  <c r="E224" i="8"/>
  <c r="J223" i="8"/>
  <c r="E223" i="8"/>
  <c r="E222" i="8"/>
  <c r="P222" i="8"/>
  <c r="O222" i="8"/>
  <c r="N222" i="8"/>
  <c r="M222" i="8"/>
  <c r="L222" i="8"/>
  <c r="K222" i="8"/>
  <c r="J222" i="8"/>
  <c r="I222" i="8"/>
  <c r="H222" i="8"/>
  <c r="G222" i="8"/>
  <c r="P221" i="8"/>
  <c r="E221" i="8"/>
  <c r="O220" i="8"/>
  <c r="J220" i="8"/>
  <c r="P220" i="8"/>
  <c r="E220" i="8"/>
  <c r="K219" i="8"/>
  <c r="O219" i="8"/>
  <c r="J219" i="8"/>
  <c r="F219" i="8"/>
  <c r="E219" i="8"/>
  <c r="F218" i="8"/>
  <c r="E218" i="8"/>
  <c r="P218" i="8"/>
  <c r="E217" i="8"/>
  <c r="P217" i="8"/>
  <c r="O216" i="8"/>
  <c r="J216" i="8"/>
  <c r="E216" i="8"/>
  <c r="O215" i="8"/>
  <c r="K215" i="8"/>
  <c r="J215" i="8"/>
  <c r="E215" i="8"/>
  <c r="P215" i="8"/>
  <c r="K214" i="8"/>
  <c r="O214" i="8"/>
  <c r="J214" i="8"/>
  <c r="E214" i="8"/>
  <c r="J213" i="8"/>
  <c r="E213" i="8"/>
  <c r="P213" i="8"/>
  <c r="J212" i="8"/>
  <c r="E212" i="8"/>
  <c r="P212" i="8"/>
  <c r="O211" i="8"/>
  <c r="J211" i="8"/>
  <c r="J210" i="8"/>
  <c r="E211" i="8"/>
  <c r="P211" i="8"/>
  <c r="O210" i="8"/>
  <c r="N210" i="8"/>
  <c r="M210" i="8"/>
  <c r="L210" i="8"/>
  <c r="K210" i="8"/>
  <c r="I210" i="8"/>
  <c r="H210" i="8"/>
  <c r="E210" i="8"/>
  <c r="P210" i="8"/>
  <c r="J209" i="8"/>
  <c r="E209" i="8"/>
  <c r="P209" i="8"/>
  <c r="O208" i="8"/>
  <c r="N208" i="8"/>
  <c r="M208" i="8"/>
  <c r="L208" i="8"/>
  <c r="K208" i="8"/>
  <c r="J208" i="8"/>
  <c r="P208" i="8"/>
  <c r="I208" i="8"/>
  <c r="H208" i="8"/>
  <c r="E208" i="8"/>
  <c r="P207" i="8"/>
  <c r="J206" i="8"/>
  <c r="E206" i="8"/>
  <c r="P206" i="8"/>
  <c r="J205" i="8"/>
  <c r="E205" i="8"/>
  <c r="P205" i="8"/>
  <c r="J204" i="8"/>
  <c r="E204" i="8"/>
  <c r="P204" i="8"/>
  <c r="O203" i="8"/>
  <c r="N203" i="8"/>
  <c r="M203" i="8"/>
  <c r="L203" i="8"/>
  <c r="K203" i="8"/>
  <c r="J203" i="8"/>
  <c r="I203" i="8"/>
  <c r="H203" i="8"/>
  <c r="G203" i="8"/>
  <c r="F203" i="8"/>
  <c r="E203" i="8"/>
  <c r="P203" i="8"/>
  <c r="J202" i="8"/>
  <c r="E202" i="8"/>
  <c r="P202" i="8"/>
  <c r="O201" i="8"/>
  <c r="J201" i="8"/>
  <c r="E201" i="8"/>
  <c r="P201" i="8"/>
  <c r="O200" i="8"/>
  <c r="J200" i="8"/>
  <c r="E200" i="8"/>
  <c r="P200" i="8"/>
  <c r="O199" i="8"/>
  <c r="J199" i="8"/>
  <c r="E199" i="8"/>
  <c r="P199" i="8"/>
  <c r="O198" i="8"/>
  <c r="J198" i="8"/>
  <c r="E198" i="8"/>
  <c r="P198" i="8"/>
  <c r="F197" i="8"/>
  <c r="E197" i="8"/>
  <c r="P197" i="8"/>
  <c r="P196" i="8"/>
  <c r="E196" i="8"/>
  <c r="N195" i="8"/>
  <c r="M195" i="8"/>
  <c r="L195" i="8"/>
  <c r="K195" i="8"/>
  <c r="I195" i="8"/>
  <c r="H195" i="8"/>
  <c r="G195" i="8"/>
  <c r="F195" i="8"/>
  <c r="E195" i="8"/>
  <c r="P194" i="8"/>
  <c r="E194" i="8"/>
  <c r="F193" i="8"/>
  <c r="E193" i="8"/>
  <c r="P193" i="8"/>
  <c r="E192" i="8"/>
  <c r="P192" i="8"/>
  <c r="F191" i="8"/>
  <c r="E191" i="8"/>
  <c r="P191" i="8"/>
  <c r="F190" i="8"/>
  <c r="E190" i="8"/>
  <c r="P190" i="8"/>
  <c r="E189" i="8"/>
  <c r="P189" i="8"/>
  <c r="F188" i="8"/>
  <c r="E188" i="8"/>
  <c r="P188" i="8"/>
  <c r="P187" i="8"/>
  <c r="E187" i="8"/>
  <c r="P186" i="8"/>
  <c r="E186" i="8"/>
  <c r="F185" i="8"/>
  <c r="E185" i="8"/>
  <c r="P185" i="8"/>
  <c r="F184" i="8"/>
  <c r="E184" i="8"/>
  <c r="P184" i="8"/>
  <c r="P183" i="8"/>
  <c r="E183" i="8"/>
  <c r="J182" i="8"/>
  <c r="E182" i="8"/>
  <c r="P182" i="8"/>
  <c r="J181" i="8"/>
  <c r="F181" i="8"/>
  <c r="E181" i="8"/>
  <c r="P181" i="8"/>
  <c r="J180" i="8"/>
  <c r="E180" i="8"/>
  <c r="P180" i="8"/>
  <c r="J179" i="8"/>
  <c r="F179" i="8"/>
  <c r="E179" i="8"/>
  <c r="P179" i="8"/>
  <c r="J178" i="8"/>
  <c r="F178" i="8"/>
  <c r="E178" i="8"/>
  <c r="P178" i="8"/>
  <c r="J177" i="8"/>
  <c r="E177" i="8"/>
  <c r="P177" i="8"/>
  <c r="J176" i="8"/>
  <c r="F176" i="8"/>
  <c r="E176" i="8"/>
  <c r="P176" i="8"/>
  <c r="J175" i="8"/>
  <c r="E175" i="8"/>
  <c r="P175" i="8"/>
  <c r="J174" i="8"/>
  <c r="F174" i="8"/>
  <c r="E174" i="8"/>
  <c r="P174" i="8"/>
  <c r="J173" i="8"/>
  <c r="E173" i="8"/>
  <c r="P173" i="8"/>
  <c r="J172" i="8"/>
  <c r="F172" i="8"/>
  <c r="E172" i="8"/>
  <c r="P172" i="8"/>
  <c r="J171" i="8"/>
  <c r="E171" i="8"/>
  <c r="P171" i="8"/>
  <c r="J170" i="8"/>
  <c r="F170" i="8"/>
  <c r="E170" i="8"/>
  <c r="P170" i="8"/>
  <c r="J169" i="8"/>
  <c r="E169" i="8"/>
  <c r="P169" i="8"/>
  <c r="J168" i="8"/>
  <c r="F168" i="8"/>
  <c r="E168" i="8"/>
  <c r="P168" i="8"/>
  <c r="J167" i="8"/>
  <c r="E167" i="8"/>
  <c r="P167" i="8"/>
  <c r="J166" i="8"/>
  <c r="F166" i="8"/>
  <c r="E166" i="8"/>
  <c r="P166" i="8"/>
  <c r="J165" i="8"/>
  <c r="E165" i="8"/>
  <c r="P165" i="8"/>
  <c r="J164" i="8"/>
  <c r="F164" i="8"/>
  <c r="E164" i="8"/>
  <c r="P164" i="8"/>
  <c r="J163" i="8"/>
  <c r="E163" i="8"/>
  <c r="P163" i="8"/>
  <c r="O162" i="8"/>
  <c r="N162" i="8"/>
  <c r="M162" i="8"/>
  <c r="L162" i="8"/>
  <c r="K162" i="8"/>
  <c r="J162" i="8"/>
  <c r="I162" i="8"/>
  <c r="H162" i="8"/>
  <c r="G162" i="8"/>
  <c r="F162" i="8"/>
  <c r="E162" i="8"/>
  <c r="P162" i="8"/>
  <c r="J161" i="8"/>
  <c r="E161" i="8"/>
  <c r="P161" i="8"/>
  <c r="J160" i="8"/>
  <c r="E160" i="8"/>
  <c r="P160" i="8"/>
  <c r="J159" i="8"/>
  <c r="E159" i="8"/>
  <c r="P159" i="8"/>
  <c r="J158" i="8"/>
  <c r="E158" i="8"/>
  <c r="P158" i="8"/>
  <c r="P157" i="8"/>
  <c r="O157" i="8"/>
  <c r="N157" i="8"/>
  <c r="M157" i="8"/>
  <c r="L157" i="8"/>
  <c r="K157" i="8"/>
  <c r="J157" i="8"/>
  <c r="I157" i="8"/>
  <c r="H157" i="8"/>
  <c r="G157" i="8"/>
  <c r="F157" i="8"/>
  <c r="E157" i="8"/>
  <c r="O156" i="8"/>
  <c r="N156" i="8"/>
  <c r="M156" i="8"/>
  <c r="L156" i="8"/>
  <c r="K156" i="8"/>
  <c r="J156" i="8"/>
  <c r="I156" i="8"/>
  <c r="H156" i="8"/>
  <c r="G156" i="8"/>
  <c r="F156" i="8"/>
  <c r="E156" i="8"/>
  <c r="P156" i="8"/>
  <c r="J155" i="8"/>
  <c r="E155" i="8"/>
  <c r="P155" i="8"/>
  <c r="J154" i="8"/>
  <c r="F154" i="8"/>
  <c r="E154" i="8"/>
  <c r="P154" i="8"/>
  <c r="J153" i="8"/>
  <c r="E153" i="8"/>
  <c r="P153" i="8"/>
  <c r="J152" i="8"/>
  <c r="F152" i="8"/>
  <c r="E152" i="8"/>
  <c r="P152" i="8"/>
  <c r="J151" i="8"/>
  <c r="E151" i="8"/>
  <c r="P151" i="8"/>
  <c r="J150" i="8"/>
  <c r="F150" i="8"/>
  <c r="E150" i="8"/>
  <c r="P150" i="8"/>
  <c r="J149" i="8"/>
  <c r="E149" i="8"/>
  <c r="P149" i="8"/>
  <c r="O148" i="8"/>
  <c r="N148" i="8"/>
  <c r="M148" i="8"/>
  <c r="L148" i="8"/>
  <c r="K148" i="8"/>
  <c r="J148" i="8"/>
  <c r="I148" i="8"/>
  <c r="H148" i="8"/>
  <c r="G148" i="8"/>
  <c r="F148" i="8"/>
  <c r="E148" i="8"/>
  <c r="P148" i="8"/>
  <c r="J147" i="8"/>
  <c r="E147" i="8"/>
  <c r="P147" i="8"/>
  <c r="J146" i="8"/>
  <c r="E146" i="8"/>
  <c r="P146" i="8"/>
  <c r="J145" i="8"/>
  <c r="F145" i="8"/>
  <c r="E145" i="8"/>
  <c r="P145" i="8"/>
  <c r="J144" i="8"/>
  <c r="E144" i="8"/>
  <c r="P144" i="8"/>
  <c r="J143" i="8"/>
  <c r="F143" i="8"/>
  <c r="E143" i="8"/>
  <c r="P143" i="8"/>
  <c r="J142" i="8"/>
  <c r="J141" i="8"/>
  <c r="E142" i="8"/>
  <c r="P142" i="8"/>
  <c r="O141" i="8"/>
  <c r="N141" i="8"/>
  <c r="N139" i="8"/>
  <c r="N137" i="8"/>
  <c r="I141" i="8"/>
  <c r="H141" i="8"/>
  <c r="G141" i="8"/>
  <c r="F141" i="8"/>
  <c r="E141" i="8"/>
  <c r="P141" i="8"/>
  <c r="O140" i="8"/>
  <c r="J140" i="8"/>
  <c r="E140" i="8"/>
  <c r="M139" i="8"/>
  <c r="L139" i="8"/>
  <c r="K139" i="8"/>
  <c r="I139" i="8"/>
  <c r="H139" i="8"/>
  <c r="G139" i="8"/>
  <c r="G137" i="8"/>
  <c r="F139" i="8"/>
  <c r="E139" i="8"/>
  <c r="F138" i="8"/>
  <c r="E138" i="8"/>
  <c r="P138" i="8"/>
  <c r="M137" i="8"/>
  <c r="L137" i="8"/>
  <c r="K137" i="8"/>
  <c r="I137" i="8"/>
  <c r="H137" i="8"/>
  <c r="F137" i="8"/>
  <c r="O136" i="8"/>
  <c r="J136" i="8"/>
  <c r="P136" i="8"/>
  <c r="E136" i="8"/>
  <c r="O135" i="8"/>
  <c r="J135" i="8"/>
  <c r="P135" i="8"/>
  <c r="E135" i="8"/>
  <c r="O134" i="8"/>
  <c r="J134" i="8"/>
  <c r="P134" i="8"/>
  <c r="E134" i="8"/>
  <c r="O133" i="8"/>
  <c r="J133" i="8"/>
  <c r="P133" i="8"/>
  <c r="O132" i="8"/>
  <c r="J132" i="8"/>
  <c r="J131" i="8"/>
  <c r="E132" i="8"/>
  <c r="P132" i="8"/>
  <c r="O131" i="8"/>
  <c r="N131" i="8"/>
  <c r="M131" i="8"/>
  <c r="I131" i="8"/>
  <c r="P130" i="8"/>
  <c r="O129" i="8"/>
  <c r="J129" i="8"/>
  <c r="E129" i="8"/>
  <c r="O128" i="8"/>
  <c r="J128" i="8"/>
  <c r="E128" i="8"/>
  <c r="O127" i="8"/>
  <c r="J127" i="8"/>
  <c r="E127" i="8"/>
  <c r="O126" i="8"/>
  <c r="J126" i="8"/>
  <c r="F126" i="8"/>
  <c r="E126" i="8"/>
  <c r="O125" i="8"/>
  <c r="J125" i="8"/>
  <c r="I125" i="8"/>
  <c r="E125" i="8"/>
  <c r="P125" i="8"/>
  <c r="P124" i="8"/>
  <c r="P123" i="8"/>
  <c r="E123" i="8"/>
  <c r="O122" i="8"/>
  <c r="J122" i="8"/>
  <c r="P122" i="8"/>
  <c r="E122" i="8"/>
  <c r="P121" i="8"/>
  <c r="E121" i="8"/>
  <c r="P120" i="8"/>
  <c r="O119" i="8"/>
  <c r="J119" i="8"/>
  <c r="E119" i="8"/>
  <c r="P119" i="8"/>
  <c r="O118" i="8"/>
  <c r="J118" i="8"/>
  <c r="E118" i="8"/>
  <c r="P118" i="8"/>
  <c r="O117" i="8"/>
  <c r="N117" i="8"/>
  <c r="J117" i="8"/>
  <c r="I117" i="8"/>
  <c r="E117" i="8"/>
  <c r="P117" i="8"/>
  <c r="O116" i="8"/>
  <c r="J116" i="8"/>
  <c r="E116" i="8"/>
  <c r="O115" i="8"/>
  <c r="J115" i="8"/>
  <c r="E115" i="8"/>
  <c r="P115" i="8"/>
  <c r="O114" i="8"/>
  <c r="J114" i="8"/>
  <c r="E114" i="8"/>
  <c r="P114" i="8"/>
  <c r="O113" i="8"/>
  <c r="J113" i="8"/>
  <c r="E113" i="8"/>
  <c r="P113" i="8"/>
  <c r="O112" i="8"/>
  <c r="J112" i="8"/>
  <c r="E112" i="8"/>
  <c r="P112" i="8"/>
  <c r="O111" i="8"/>
  <c r="J111" i="8"/>
  <c r="E111" i="8"/>
  <c r="P111" i="8"/>
  <c r="O110" i="8"/>
  <c r="J110" i="8"/>
  <c r="F110" i="8"/>
  <c r="E110" i="8"/>
  <c r="P110" i="8"/>
  <c r="O109" i="8"/>
  <c r="N109" i="8"/>
  <c r="J109" i="8"/>
  <c r="I109" i="8"/>
  <c r="E109" i="8"/>
  <c r="P109" i="8"/>
  <c r="E108" i="8"/>
  <c r="P108" i="8"/>
  <c r="O107" i="8"/>
  <c r="J107" i="8"/>
  <c r="E107" i="8"/>
  <c r="P107" i="8"/>
  <c r="O106" i="8"/>
  <c r="J106" i="8"/>
  <c r="E106" i="8"/>
  <c r="P106" i="8"/>
  <c r="O105" i="8"/>
  <c r="J105" i="8"/>
  <c r="E105" i="8"/>
  <c r="P105" i="8"/>
  <c r="E104" i="8"/>
  <c r="P104" i="8"/>
  <c r="O103" i="8"/>
  <c r="J103" i="8"/>
  <c r="P103" i="8"/>
  <c r="O102" i="8"/>
  <c r="J102" i="8"/>
  <c r="E102" i="8"/>
  <c r="P102" i="8"/>
  <c r="O101" i="8"/>
  <c r="J101" i="8"/>
  <c r="E101" i="8"/>
  <c r="P101" i="8"/>
  <c r="O100" i="8"/>
  <c r="J100" i="8"/>
  <c r="E100" i="8"/>
  <c r="P100" i="8"/>
  <c r="O99" i="8"/>
  <c r="J99" i="8"/>
  <c r="E99" i="8"/>
  <c r="P99" i="8"/>
  <c r="O98" i="8"/>
  <c r="J98" i="8"/>
  <c r="E98" i="8"/>
  <c r="P98" i="8"/>
  <c r="O97" i="8"/>
  <c r="J97" i="8"/>
  <c r="E97" i="8"/>
  <c r="P97" i="8"/>
  <c r="O96" i="8"/>
  <c r="J96" i="8"/>
  <c r="P96" i="8"/>
  <c r="O95" i="8"/>
  <c r="J95" i="8"/>
  <c r="P95" i="8"/>
  <c r="E95" i="8"/>
  <c r="O94" i="8"/>
  <c r="J94" i="8"/>
  <c r="P94" i="8"/>
  <c r="E94" i="8"/>
  <c r="O93" i="8"/>
  <c r="J93" i="8"/>
  <c r="F93" i="8"/>
  <c r="E93" i="8"/>
  <c r="P93" i="8"/>
  <c r="O92" i="8"/>
  <c r="J92" i="8"/>
  <c r="J91" i="8"/>
  <c r="J83" i="8"/>
  <c r="E92" i="8"/>
  <c r="O91" i="8"/>
  <c r="N91" i="8"/>
  <c r="M91" i="8"/>
  <c r="L91" i="8"/>
  <c r="K91" i="8"/>
  <c r="I91" i="8"/>
  <c r="H91" i="8"/>
  <c r="G91" i="8"/>
  <c r="G83" i="8"/>
  <c r="F91" i="8"/>
  <c r="F83" i="8"/>
  <c r="O90" i="8"/>
  <c r="K90" i="8"/>
  <c r="J90" i="8"/>
  <c r="P90" i="8"/>
  <c r="J89" i="8"/>
  <c r="F89" i="8"/>
  <c r="E89" i="8"/>
  <c r="P89" i="8"/>
  <c r="F88" i="8"/>
  <c r="E88" i="8"/>
  <c r="P88" i="8"/>
  <c r="K87" i="8"/>
  <c r="O87" i="8"/>
  <c r="I87" i="8"/>
  <c r="H87" i="8"/>
  <c r="G87" i="8"/>
  <c r="F87" i="8"/>
  <c r="E87" i="8"/>
  <c r="O86" i="8"/>
  <c r="K86" i="8"/>
  <c r="J86" i="8"/>
  <c r="E86" i="8"/>
  <c r="P86" i="8"/>
  <c r="K85" i="8"/>
  <c r="O85" i="8"/>
  <c r="J85" i="8"/>
  <c r="F85" i="8"/>
  <c r="E85" i="8"/>
  <c r="O84" i="8"/>
  <c r="N84" i="8"/>
  <c r="M84" i="8"/>
  <c r="L84" i="8"/>
  <c r="K84" i="8"/>
  <c r="I84" i="8"/>
  <c r="H84" i="8"/>
  <c r="G84" i="8"/>
  <c r="F84" i="8"/>
  <c r="E84" i="8"/>
  <c r="O83" i="8"/>
  <c r="N83" i="8"/>
  <c r="M83" i="8"/>
  <c r="L83" i="8"/>
  <c r="K83" i="8"/>
  <c r="I83" i="8"/>
  <c r="H83" i="8"/>
  <c r="O82" i="8"/>
  <c r="J82" i="8"/>
  <c r="P82" i="8"/>
  <c r="O81" i="8"/>
  <c r="J81" i="8"/>
  <c r="E81" i="8"/>
  <c r="O80" i="8"/>
  <c r="J80" i="8"/>
  <c r="E80" i="8"/>
  <c r="O79" i="8"/>
  <c r="J79" i="8"/>
  <c r="E79" i="8"/>
  <c r="O78" i="8"/>
  <c r="J78" i="8"/>
  <c r="E78" i="8"/>
  <c r="P78" i="8"/>
  <c r="O77" i="8"/>
  <c r="J77" i="8"/>
  <c r="E77" i="8"/>
  <c r="P77" i="8"/>
  <c r="O76" i="8"/>
  <c r="J76" i="8"/>
  <c r="P76" i="8"/>
  <c r="O74" i="8"/>
  <c r="J74" i="8"/>
  <c r="E74" i="8"/>
  <c r="N73" i="8"/>
  <c r="M73" i="8"/>
  <c r="L73" i="8"/>
  <c r="K73" i="8"/>
  <c r="O73" i="8"/>
  <c r="J73" i="8"/>
  <c r="E73" i="8"/>
  <c r="P73" i="8"/>
  <c r="O72" i="8"/>
  <c r="J72" i="8"/>
  <c r="E72" i="8"/>
  <c r="P72" i="8"/>
  <c r="O71" i="8"/>
  <c r="J71" i="8"/>
  <c r="E71" i="8"/>
  <c r="P71" i="8"/>
  <c r="O70" i="8"/>
  <c r="J70" i="8"/>
  <c r="E70" i="8"/>
  <c r="P70" i="8"/>
  <c r="O69" i="8"/>
  <c r="J69" i="8"/>
  <c r="P69" i="8"/>
  <c r="O68" i="8"/>
  <c r="J68" i="8"/>
  <c r="E68" i="8"/>
  <c r="P68" i="8"/>
  <c r="O67" i="8"/>
  <c r="J67" i="8"/>
  <c r="J47" i="8"/>
  <c r="E67" i="8"/>
  <c r="P67" i="8"/>
  <c r="O66" i="8"/>
  <c r="J66" i="8"/>
  <c r="P66" i="8"/>
  <c r="O65" i="8"/>
  <c r="J65" i="8"/>
  <c r="P65" i="8"/>
  <c r="E65" i="8"/>
  <c r="O64" i="8"/>
  <c r="J64" i="8"/>
  <c r="P64" i="8"/>
  <c r="E64" i="8"/>
  <c r="O63" i="8"/>
  <c r="J63" i="8"/>
  <c r="P63" i="8"/>
  <c r="E63" i="8"/>
  <c r="O62" i="8"/>
  <c r="J62" i="8"/>
  <c r="P62" i="8"/>
  <c r="E62" i="8"/>
  <c r="O61" i="8"/>
  <c r="J61" i="8"/>
  <c r="P61" i="8"/>
  <c r="E61" i="8"/>
  <c r="O60" i="8"/>
  <c r="J60" i="8"/>
  <c r="P60" i="8"/>
  <c r="E60" i="8"/>
  <c r="O59" i="8"/>
  <c r="J59" i="8"/>
  <c r="P59" i="8"/>
  <c r="E59" i="8"/>
  <c r="O58" i="8"/>
  <c r="J58" i="8"/>
  <c r="P58" i="8"/>
  <c r="E58" i="8"/>
  <c r="O57" i="8"/>
  <c r="J57" i="8"/>
  <c r="P57" i="8"/>
  <c r="E57" i="8"/>
  <c r="O56" i="8"/>
  <c r="J56" i="8"/>
  <c r="P56" i="8"/>
  <c r="E56" i="8"/>
  <c r="O55" i="8"/>
  <c r="J55" i="8"/>
  <c r="E55" i="8"/>
  <c r="O54" i="8"/>
  <c r="J54" i="8"/>
  <c r="P54" i="8"/>
  <c r="E54" i="8"/>
  <c r="O53" i="8"/>
  <c r="J53" i="8"/>
  <c r="P53" i="8"/>
  <c r="E53" i="8"/>
  <c r="O52" i="8"/>
  <c r="J52" i="8"/>
  <c r="P52" i="8"/>
  <c r="E52" i="8"/>
  <c r="O51" i="8"/>
  <c r="J51" i="8"/>
  <c r="P51" i="8"/>
  <c r="E51" i="8"/>
  <c r="O50" i="8"/>
  <c r="J50" i="8"/>
  <c r="E50" i="8"/>
  <c r="O49" i="8"/>
  <c r="N49" i="8"/>
  <c r="M49" i="8"/>
  <c r="L49" i="8"/>
  <c r="K49" i="8"/>
  <c r="J49" i="8"/>
  <c r="I49" i="8"/>
  <c r="H49" i="8"/>
  <c r="F49" i="8"/>
  <c r="N48" i="8"/>
  <c r="M48" i="8"/>
  <c r="L48" i="8"/>
  <c r="K48" i="8"/>
  <c r="O48" i="8"/>
  <c r="J48" i="8"/>
  <c r="I48" i="8"/>
  <c r="H48" i="8"/>
  <c r="G48" i="8"/>
  <c r="F48" i="8"/>
  <c r="E48" i="8"/>
  <c r="P48" i="8"/>
  <c r="O47" i="8"/>
  <c r="N47" i="8"/>
  <c r="M47" i="8"/>
  <c r="L47" i="8"/>
  <c r="K47" i="8"/>
  <c r="I47" i="8"/>
  <c r="H47" i="8"/>
  <c r="G47" i="8"/>
  <c r="F47" i="8"/>
  <c r="E47" i="8"/>
  <c r="P47" i="8"/>
  <c r="O46" i="8"/>
  <c r="K46" i="8"/>
  <c r="J46" i="8"/>
  <c r="I46" i="8"/>
  <c r="H46" i="8"/>
  <c r="G46" i="8"/>
  <c r="F46" i="8"/>
  <c r="E46" i="8"/>
  <c r="P46" i="8"/>
  <c r="F45" i="8"/>
  <c r="E45" i="8"/>
  <c r="P45" i="8"/>
  <c r="F44" i="8"/>
  <c r="E44" i="8"/>
  <c r="P44" i="8"/>
  <c r="K43" i="8"/>
  <c r="O43" i="8"/>
  <c r="J43" i="8"/>
  <c r="F43" i="8"/>
  <c r="E43" i="8"/>
  <c r="P43" i="8"/>
  <c r="N42" i="8"/>
  <c r="M42" i="8"/>
  <c r="L42" i="8"/>
  <c r="K42" i="8"/>
  <c r="O42" i="8"/>
  <c r="J42" i="8"/>
  <c r="G42" i="8"/>
  <c r="F42" i="8"/>
  <c r="E42" i="8"/>
  <c r="P42" i="8"/>
  <c r="N41" i="8"/>
  <c r="M41" i="8"/>
  <c r="L41" i="8"/>
  <c r="J41" i="8"/>
  <c r="H41" i="8"/>
  <c r="G41" i="8"/>
  <c r="F41" i="8"/>
  <c r="E41" i="8"/>
  <c r="P41" i="8"/>
  <c r="O40" i="8"/>
  <c r="N40" i="8"/>
  <c r="M40" i="8"/>
  <c r="L40" i="8"/>
  <c r="K40" i="8"/>
  <c r="J40" i="8"/>
  <c r="H40" i="8"/>
  <c r="F40" i="8"/>
  <c r="O39" i="8"/>
  <c r="J39" i="8"/>
  <c r="E39" i="8"/>
  <c r="P39" i="8"/>
  <c r="E38" i="8"/>
  <c r="N37" i="8"/>
  <c r="M37" i="8"/>
  <c r="K37" i="8"/>
  <c r="J37" i="8"/>
  <c r="I37" i="8"/>
  <c r="H37" i="8"/>
  <c r="G37" i="8"/>
  <c r="F37" i="8"/>
  <c r="E37" i="8"/>
  <c r="P37" i="8"/>
  <c r="J36" i="8"/>
  <c r="P36" i="8"/>
  <c r="O35" i="8"/>
  <c r="N35" i="8"/>
  <c r="M35" i="8"/>
  <c r="L35" i="8"/>
  <c r="J35" i="8"/>
  <c r="P35" i="8"/>
  <c r="O34" i="8"/>
  <c r="J34" i="8"/>
  <c r="E34" i="8"/>
  <c r="P34" i="8"/>
  <c r="O33" i="8"/>
  <c r="J33" i="8"/>
  <c r="E33" i="8"/>
  <c r="P33" i="8"/>
  <c r="O32" i="8"/>
  <c r="J32" i="8"/>
  <c r="E32" i="8"/>
  <c r="P32" i="8"/>
  <c r="O31" i="8"/>
  <c r="J31" i="8"/>
  <c r="E31" i="8"/>
  <c r="P31" i="8"/>
  <c r="O30" i="8"/>
  <c r="J30" i="8"/>
  <c r="E30" i="8"/>
  <c r="P30" i="8"/>
  <c r="O29" i="8"/>
  <c r="O38" i="8"/>
  <c r="J38" i="8"/>
  <c r="N29" i="8"/>
  <c r="M29" i="8"/>
  <c r="L29" i="8"/>
  <c r="K29" i="8"/>
  <c r="J29" i="8"/>
  <c r="I29" i="8"/>
  <c r="H29" i="8"/>
  <c r="G29" i="8"/>
  <c r="F29" i="8"/>
  <c r="E29" i="8"/>
  <c r="O28" i="8"/>
  <c r="J28" i="8"/>
  <c r="E28" i="8"/>
  <c r="P28" i="8"/>
  <c r="O27" i="8"/>
  <c r="J27" i="8"/>
  <c r="E27" i="8"/>
  <c r="P27" i="8"/>
  <c r="O26" i="8"/>
  <c r="J26" i="8"/>
  <c r="E26" i="8"/>
  <c r="P26" i="8"/>
  <c r="P25" i="8"/>
  <c r="O24" i="8"/>
  <c r="J24" i="8"/>
  <c r="E24" i="8"/>
  <c r="P24" i="8"/>
  <c r="O23" i="8"/>
  <c r="J23" i="8"/>
  <c r="E23" i="8"/>
  <c r="P23" i="8"/>
  <c r="N22" i="8"/>
  <c r="M22" i="8"/>
  <c r="L22" i="8"/>
  <c r="K22" i="8"/>
  <c r="O22" i="8"/>
  <c r="O16" i="8"/>
  <c r="O14" i="8"/>
  <c r="J22" i="8"/>
  <c r="I22" i="8"/>
  <c r="H22" i="8"/>
  <c r="G22" i="8"/>
  <c r="E22" i="8"/>
  <c r="P22" i="8"/>
  <c r="O21" i="8"/>
  <c r="J21" i="8"/>
  <c r="E21" i="8"/>
  <c r="O20" i="8"/>
  <c r="N20" i="8"/>
  <c r="M20" i="8"/>
  <c r="L20" i="8"/>
  <c r="K20" i="8"/>
  <c r="J20" i="8"/>
  <c r="I20" i="8"/>
  <c r="H20" i="8"/>
  <c r="G20" i="8"/>
  <c r="F20" i="8"/>
  <c r="E20" i="8"/>
  <c r="P20" i="8"/>
  <c r="J19" i="8"/>
  <c r="E19" i="8"/>
  <c r="P19" i="8"/>
  <c r="J18" i="8"/>
  <c r="H18" i="8"/>
  <c r="G18" i="8"/>
  <c r="F18" i="8"/>
  <c r="E18" i="8"/>
  <c r="P18" i="8"/>
  <c r="O17" i="8"/>
  <c r="J17" i="8"/>
  <c r="E17" i="8"/>
  <c r="P17" i="8"/>
  <c r="N16" i="8"/>
  <c r="M16" i="8"/>
  <c r="L16" i="8"/>
  <c r="K16" i="8"/>
  <c r="I16" i="8"/>
  <c r="H16" i="8"/>
  <c r="G16" i="8"/>
  <c r="G14" i="8"/>
  <c r="F16" i="8"/>
  <c r="F14" i="8"/>
  <c r="P15" i="8"/>
  <c r="F15" i="8"/>
  <c r="E15" i="8"/>
  <c r="N14" i="8"/>
  <c r="N368" i="8"/>
  <c r="M14" i="8"/>
  <c r="M368" i="8"/>
  <c r="L14" i="8"/>
  <c r="L368" i="8"/>
  <c r="K14" i="8"/>
  <c r="I14" i="8"/>
  <c r="I368" i="8"/>
  <c r="H14" i="8"/>
  <c r="H368" i="8"/>
  <c r="P302" i="8"/>
  <c r="E349" i="8"/>
  <c r="E347" i="8"/>
  <c r="P224" i="8"/>
  <c r="P226" i="8"/>
  <c r="G368" i="8"/>
  <c r="F368" i="8"/>
  <c r="P50" i="8"/>
  <c r="K368" i="8"/>
  <c r="K374" i="8"/>
  <c r="K376" i="8"/>
  <c r="K378" i="8"/>
  <c r="J301" i="8"/>
  <c r="J293" i="8"/>
  <c r="P338" i="8"/>
  <c r="P339" i="8"/>
  <c r="P21" i="8"/>
  <c r="P38" i="8"/>
  <c r="J16" i="8"/>
  <c r="J14" i="8"/>
  <c r="P29" i="8"/>
  <c r="P16" i="8"/>
  <c r="P14" i="8"/>
  <c r="E16" i="8"/>
  <c r="E14" i="8"/>
  <c r="E49" i="8"/>
  <c r="E40" i="8"/>
  <c r="P55" i="8"/>
  <c r="P49" i="8"/>
  <c r="P40" i="8"/>
  <c r="P219" i="8"/>
  <c r="P74" i="8"/>
  <c r="P79" i="8"/>
  <c r="P80" i="8"/>
  <c r="P81" i="8"/>
  <c r="P85" i="8"/>
  <c r="P92" i="8"/>
  <c r="J84" i="8"/>
  <c r="P84" i="8"/>
  <c r="P116" i="8"/>
  <c r="P126" i="8"/>
  <c r="P127" i="8"/>
  <c r="P128" i="8"/>
  <c r="P129" i="8"/>
  <c r="P140" i="8"/>
  <c r="P214" i="8"/>
  <c r="P216" i="8"/>
  <c r="P223" i="8"/>
  <c r="P256" i="8"/>
  <c r="E244" i="8"/>
  <c r="E243" i="8"/>
  <c r="E255" i="8"/>
  <c r="P255" i="8"/>
  <c r="E262" i="8"/>
  <c r="E260" i="8"/>
  <c r="P265" i="8"/>
  <c r="P262" i="8"/>
  <c r="J87" i="8"/>
  <c r="P87" i="8"/>
  <c r="E131" i="8"/>
  <c r="E137" i="8"/>
  <c r="O195" i="8"/>
  <c r="O225" i="8"/>
  <c r="O224" i="8"/>
  <c r="P227" i="8"/>
  <c r="P230" i="8"/>
  <c r="P232" i="8"/>
  <c r="P233" i="8"/>
  <c r="P234" i="8"/>
  <c r="P239" i="8"/>
  <c r="J248" i="8"/>
  <c r="J244" i="8"/>
  <c r="J243" i="8"/>
  <c r="O244" i="8"/>
  <c r="O243" i="8"/>
  <c r="P249" i="8"/>
  <c r="P244" i="8"/>
  <c r="P243" i="8"/>
  <c r="P250" i="8"/>
  <c r="P254" i="8"/>
  <c r="J262" i="8"/>
  <c r="J260" i="8"/>
  <c r="P266" i="8"/>
  <c r="P278" i="8"/>
  <c r="P282" i="8"/>
  <c r="P290" i="8"/>
  <c r="P306" i="8"/>
  <c r="P307" i="8"/>
  <c r="P308" i="8"/>
  <c r="P327" i="8"/>
  <c r="E326" i="8"/>
  <c r="P349" i="8"/>
  <c r="P353" i="8"/>
  <c r="P367" i="8"/>
  <c r="J261" i="8"/>
  <c r="P261" i="8"/>
  <c r="O301" i="8"/>
  <c r="O293" i="8"/>
  <c r="P315" i="8"/>
  <c r="P321" i="8"/>
  <c r="P322" i="8"/>
  <c r="P323" i="8"/>
  <c r="P343" i="8"/>
  <c r="O355" i="8"/>
  <c r="O349" i="8"/>
  <c r="O347" i="8"/>
  <c r="J352" i="8"/>
  <c r="J355" i="8"/>
  <c r="P355" i="8"/>
  <c r="P360" i="8"/>
  <c r="P362" i="8"/>
  <c r="P225" i="8"/>
  <c r="P352" i="8"/>
  <c r="P326" i="8"/>
  <c r="P301" i="8"/>
  <c r="E301" i="8"/>
  <c r="E293" i="8"/>
  <c r="P293" i="8"/>
  <c r="P248" i="8"/>
  <c r="J349" i="8"/>
  <c r="J347" i="8"/>
  <c r="P347" i="8"/>
  <c r="J195" i="8"/>
  <c r="O139" i="8"/>
  <c r="O137" i="8"/>
  <c r="O368" i="8"/>
  <c r="P131" i="8"/>
  <c r="E91" i="8"/>
  <c r="E83" i="8"/>
  <c r="P83" i="8"/>
  <c r="P260" i="8"/>
  <c r="P91" i="8"/>
  <c r="E368" i="8"/>
  <c r="E374" i="8"/>
  <c r="E376" i="8"/>
  <c r="E378" i="8"/>
  <c r="P195" i="8"/>
  <c r="J139" i="8"/>
  <c r="J137" i="8"/>
  <c r="J368" i="8"/>
  <c r="J374" i="8"/>
  <c r="J376" i="8"/>
  <c r="J378" i="8"/>
  <c r="P139" i="8"/>
  <c r="P137" i="8"/>
  <c r="P368" i="8"/>
  <c r="P374" i="8"/>
  <c r="P376" i="8"/>
  <c r="P377" i="8"/>
</calcChain>
</file>

<file path=xl/sharedStrings.xml><?xml version="1.0" encoding="utf-8"?>
<sst xmlns="http://schemas.openxmlformats.org/spreadsheetml/2006/main" count="975" uniqueCount="637">
  <si>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</si>
  <si>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</si>
  <si>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</si>
  <si>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</si>
  <si>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</si>
  <si>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</si>
  <si>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</si>
  <si>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</si>
  <si>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</si>
  <si>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</si>
  <si>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</si>
  <si>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</si>
  <si>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</si>
  <si>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</si>
  <si>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</si>
  <si>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</si>
  <si>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</si>
  <si>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</si>
  <si>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</si>
  <si>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</si>
  <si>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</si>
  <si>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</si>
  <si>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</si>
  <si>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</si>
  <si>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</si>
  <si>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</si>
  <si>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</si>
  <si>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</si>
  <si>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</si>
  <si>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</si>
  <si>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</si>
  <si>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</si>
  <si>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</si>
  <si>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</si>
  <si>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</si>
  <si>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</si>
  <si>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</si>
  <si>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</si>
  <si>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</si>
  <si>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</si>
  <si>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</si>
  <si>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</si>
  <si>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</si>
  <si>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</si>
  <si>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</si>
  <si>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</si>
  <si>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</si>
  <si>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</si>
  <si>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</si>
  <si>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</si>
  <si>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</si>
  <si>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</si>
  <si>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</si>
  <si>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</si>
  <si>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</si>
  <si>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</si>
  <si>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</si>
  <si>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</si>
  <si>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</si>
  <si>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</si>
  <si>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</si>
  <si>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</si>
  <si>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</si>
  <si>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</si>
  <si>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</si>
  <si>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</si>
  <si>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</si>
  <si>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</si>
  <si>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</si>
  <si>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</si>
  <si>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</si>
  <si>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</si>
  <si>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</si>
  <si>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</si>
  <si>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</si>
  <si>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</si>
  <si>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</si>
  <si>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</si>
  <si>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</si>
  <si>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</si>
  <si>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</si>
  <si>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</si>
  <si>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</si>
  <si>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</si>
  <si>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</si>
  <si>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</si>
  <si>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</si>
  <si>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</si>
  <si>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</si>
  <si>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</si>
  <si>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</si>
  <si>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</si>
  <si>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</si>
  <si>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</si>
  <si>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</si>
  <si>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</si>
  <si>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</si>
  <si>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</si>
  <si>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</si>
  <si>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</si>
  <si>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</si>
  <si>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</si>
  <si>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</si>
  <si>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</si>
  <si>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</si>
  <si>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</si>
  <si>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</si>
  <si>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</si>
  <si>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</si>
  <si>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</si>
  <si>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</si>
  <si>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</si>
  <si>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</si>
  <si>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</si>
  <si>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</si>
  <si>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</si>
  <si>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</si>
  <si>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</si>
  <si>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</si>
  <si>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</si>
  <si>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</si>
  <si>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</si>
  <si>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</si>
  <si>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</si>
  <si>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</si>
  <si>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</si>
  <si>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</si>
  <si>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</si>
  <si>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</si>
  <si>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</si>
  <si>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</si>
  <si>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</si>
  <si>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</si>
  <si>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</si>
  <si>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</si>
  <si>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</si>
  <si>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</si>
  <si>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</si>
  <si>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</si>
  <si>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</si>
  <si>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</si>
  <si>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</si>
  <si>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</si>
  <si>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</si>
  <si>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</si>
  <si>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</si>
  <si>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</si>
  <si>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</si>
  <si>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</si>
  <si>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</si>
  <si>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</si>
  <si>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</si>
  <si>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</si>
  <si>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</si>
  <si>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</si>
  <si>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</si>
  <si>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</si>
  <si>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</si>
  <si>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</si>
  <si>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</si>
  <si>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</si>
  <si>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</si>
  <si>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</si>
  <si>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</si>
  <si>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</si>
  <si>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</si>
  <si>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</si>
  <si>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</si>
  <si>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</si>
  <si>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</si>
  <si>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</si>
  <si>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</si>
  <si>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</si>
  <si>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</si>
  <si>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</si>
  <si>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</si>
  <si>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</si>
  <si>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</si>
  <si>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</si>
  <si>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</si>
  <si>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</si>
  <si>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</si>
  <si>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</si>
  <si>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</si>
  <si>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</si>
  <si>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</si>
  <si>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</si>
  <si>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</si>
  <si>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</si>
  <si>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</si>
  <si>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</si>
  <si>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</si>
  <si>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</si>
  <si>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</si>
  <si>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</si>
  <si>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</si>
  <si>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</si>
  <si>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</si>
  <si>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</si>
  <si>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</si>
  <si>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</si>
  <si>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</si>
  <si>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</si>
  <si>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</si>
  <si>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</si>
  <si>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</si>
  <si>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</si>
  <si>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</si>
  <si>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</si>
  <si>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</si>
  <si>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</si>
  <si>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</si>
  <si>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</si>
  <si>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</si>
  <si>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</si>
  <si>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</si>
  <si>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</si>
  <si>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</si>
  <si>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</si>
  <si>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</si>
  <si>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</si>
  <si>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</si>
  <si>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</si>
  <si>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</si>
  <si>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</si>
  <si>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</si>
  <si>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</si>
  <si>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</si>
  <si>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</si>
  <si>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</si>
  <si>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</si>
  <si>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</si>
  <si>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</si>
  <si>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</si>
  <si>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</si>
  <si>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</si>
  <si>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</si>
  <si>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</si>
  <si>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</si>
  <si>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</si>
  <si>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</si>
  <si>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</si>
  <si>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</si>
  <si>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</si>
  <si>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</si>
  <si>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</si>
  <si>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</si>
  <si>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</si>
  <si>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</si>
  <si>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</si>
  <si>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</si>
  <si>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</si>
  <si>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</si>
  <si>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</si>
  <si>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</si>
  <si>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</si>
  <si>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</si>
  <si>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</si>
  <si>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</si>
  <si>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</si>
  <si>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</si>
  <si>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</si>
  <si>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</si>
  <si>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</si>
  <si>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</si>
  <si>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</si>
  <si>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</si>
  <si>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</si>
  <si>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</si>
  <si>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</si>
  <si>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</si>
  <si>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</si>
  <si>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</si>
  <si>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</si>
  <si>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</si>
  <si>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</si>
  <si>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</si>
  <si>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</si>
  <si>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</si>
  <si>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</si>
  <si>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</si>
  <si>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</si>
  <si>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</si>
  <si>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</si>
  <si>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</si>
  <si>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</si>
  <si>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</si>
  <si>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</si>
  <si>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</si>
  <si>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</si>
  <si>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</si>
  <si>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</si>
  <si>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</si>
  <si>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</si>
  <si>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</si>
  <si>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</si>
  <si>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</si>
  <si>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</si>
  <si>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</si>
  <si>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</si>
  <si>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</si>
  <si>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</si>
  <si>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</si>
  <si>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</si>
  <si>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</si>
  <si>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</si>
  <si>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</si>
  <si>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</si>
  <si>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</si>
  <si>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</si>
  <si>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</si>
  <si>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</si>
  <si>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</si>
  <si>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</si>
  <si>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</si>
  <si>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</si>
  <si>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</si>
  <si>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</si>
  <si>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</si>
  <si>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</si>
  <si>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</si>
  <si>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</si>
  <si>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</si>
  <si>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</si>
  <si>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</si>
  <si>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</si>
  <si>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</si>
  <si>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</si>
  <si>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</si>
  <si>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</si>
  <si>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</si>
  <si>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</si>
  <si>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</si>
  <si>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</si>
  <si>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</si>
  <si>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</si>
  <si>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</si>
  <si>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</si>
  <si>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</si>
  <si>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</si>
  <si>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</si>
  <si>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</si>
  <si>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</si>
  <si>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</si>
  <si>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</si>
  <si>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</si>
  <si>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</si>
  <si>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</si>
  <si>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</si>
  <si>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</si>
  <si>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</si>
  <si>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</si>
  <si>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</si>
  <si>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</si>
  <si>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</si>
  <si>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</si>
  <si>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</si>
  <si>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</si>
  <si>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</si>
  <si>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</si>
  <si>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</si>
  <si>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</si>
  <si>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</si>
  <si>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</si>
  <si>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</si>
  <si>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</si>
  <si>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</si>
  <si>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</si>
  <si>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</si>
  <si>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</si>
  <si>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</si>
  <si>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</si>
  <si>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</si>
  <si>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</si>
  <si>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</si>
  <si>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</si>
  <si>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</si>
  <si>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</si>
  <si>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</si>
  <si>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</si>
  <si>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</si>
  <si>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</si>
  <si>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</si>
  <si>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</si>
  <si>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</si>
  <si>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</si>
  <si>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</si>
  <si>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</si>
  <si>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</si>
  <si>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</si>
  <si>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</si>
  <si>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</si>
  <si>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</si>
  <si>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</si>
  <si>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</si>
  <si>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</si>
  <si>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</si>
  <si>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</si>
  <si>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</si>
  <si>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</si>
  <si>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</si>
  <si>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</si>
  <si>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</si>
  <si>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</si>
  <si>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</si>
  <si>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</si>
  <si>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</si>
  <si>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</si>
  <si>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</si>
  <si>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</si>
  <si>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</si>
  <si>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</si>
  <si>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</si>
  <si>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</si>
  <si>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</si>
  <si>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</si>
  <si>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</si>
  <si>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</si>
  <si>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</si>
  <si>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</si>
  <si>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</si>
  <si>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</si>
  <si>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</si>
  <si>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</si>
  <si>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</si>
  <si>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</si>
  <si>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</si>
  <si>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</si>
  <si>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</si>
  <si>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</si>
  <si>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</si>
  <si>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</si>
  <si>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</si>
  <si>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</si>
  <si>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</si>
  <si>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</si>
  <si>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</si>
  <si>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</si>
  <si>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</si>
  <si>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</si>
  <si>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</si>
  <si>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</si>
  <si>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</si>
  <si>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</si>
  <si>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</si>
  <si>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</si>
  <si>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</si>
  <si>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</si>
  <si>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</si>
  <si>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</si>
  <si>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</si>
  <si>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</si>
  <si>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</si>
  <si>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</si>
  <si>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</si>
  <si>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</si>
  <si>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</si>
  <si>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</si>
  <si>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</si>
  <si>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</si>
  <si>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</si>
  <si>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</si>
  <si>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</si>
  <si>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</si>
  <si>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</si>
  <si>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</si>
  <si>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</si>
  <si>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</si>
  <si>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</si>
  <si>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</si>
  <si>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</si>
  <si>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</si>
  <si>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</si>
  <si>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</si>
  <si>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</si>
  <si>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</si>
  <si>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</si>
  <si>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</si>
  <si>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</si>
  <si>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</si>
  <si>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</si>
  <si>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</si>
  <si>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</si>
  <si>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</si>
  <si>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</si>
  <si>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</si>
  <si>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</si>
  <si>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</si>
  <si>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</si>
  <si>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</si>
  <si>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</si>
  <si>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</si>
  <si>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</si>
  <si>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</si>
  <si>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</si>
  <si>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</si>
  <si>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</si>
  <si>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</si>
  <si>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</si>
  <si>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</si>
  <si>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</si>
  <si>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</si>
  <si>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</si>
  <si>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</si>
  <si>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</si>
  <si>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</si>
  <si>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</si>
  <si>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</si>
  <si>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</si>
  <si>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</si>
  <si>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</si>
  <si>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</si>
  <si>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</si>
  <si>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</si>
  <si>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</si>
  <si>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</si>
  <si>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</si>
  <si>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</si>
  <si>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</si>
  <si>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</si>
  <si>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</si>
  <si>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</si>
  <si>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</si>
  <si>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</si>
  <si>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</si>
  <si>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</si>
  <si>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</si>
  <si>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</si>
  <si>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</si>
  <si>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</si>
  <si>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</si>
  <si>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</si>
  <si>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</si>
  <si>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</si>
  <si>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</si>
  <si>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</si>
  <si>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</si>
  <si>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</si>
  <si>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</si>
  <si>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</si>
  <si>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</si>
  <si>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</si>
  <si>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</si>
  <si>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</si>
  <si>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</si>
  <si>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</si>
  <si>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</si>
  <si>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</si>
  <si>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</si>
  <si>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</si>
  <si>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</si>
  <si>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</si>
  <si>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</si>
  <si>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</si>
  <si>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</si>
  <si>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</si>
  <si>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</si>
  <si>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</si>
  <si>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</si>
  <si>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</si>
  <si>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</si>
  <si>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</si>
  <si>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</si>
  <si>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</si>
  <si>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</si>
  <si>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</si>
  <si>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</si>
  <si>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</si>
  <si>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</si>
  <si>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</si>
  <si>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</si>
  <si>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</si>
  <si>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</si>
  <si>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</si>
  <si>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</si>
  <si>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</si>
  <si>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</si>
  <si>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</si>
  <si>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</si>
  <si>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</si>
  <si>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</si>
  <si>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</si>
  <si>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</si>
  <si>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</si>
  <si>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</si>
  <si>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</si>
  <si>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</si>
  <si>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</si>
  <si>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</si>
  <si>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</si>
  <si>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</si>
  <si>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</si>
  <si>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</si>
  <si>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</si>
  <si>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</si>
  <si>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</si>
  <si>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</si>
  <si>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</si>
  <si>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</si>
  <si>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</si>
  <si>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</si>
  <si>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</si>
  <si>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</si>
  <si>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</si>
  <si>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</si>
  <si>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</si>
  <si>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</si>
  <si>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</si>
  <si>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</si>
  <si>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</si>
  <si>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</si>
  <si>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</si>
  <si>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</si>
  <si>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</si>
  <si>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</si>
  <si>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</si>
  <si>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</si>
  <si>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</si>
  <si>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</si>
  <si>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</si>
  <si>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</si>
  <si>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</si>
  <si>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</si>
  <si>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</si>
  <si>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</si>
  <si>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</si>
  <si>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</si>
  <si>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</si>
  <si>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</si>
  <si>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РОЗПОДІЛ видатків місцевого бюджету на 2020 рік</t>
  </si>
  <si>
    <t>(грн)</t>
  </si>
  <si>
    <t>2310700000</t>
  </si>
  <si>
    <t>(код бюджету)</t>
  </si>
  <si>
    <t xml:space="preserve">Секретар Мелітопольської міської ради </t>
  </si>
  <si>
    <t>0617693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</si>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</sst>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0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u/>
      <sz val="10"/>
      <name val="Arial Cyr"/>
      <charset val="204"/>
    </font>
    <font>
      <i/>
      <sz val="10"/>
      <color rgb="FFFF000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7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18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0" fillId="0" borderId="0" xfId="0" applyFill="1"/>
    <xf numFmtId="0" fontId="30" fillId="0" borderId="0" xfId="0" applyFont="1"/>
    <xf numFmtId="0" fontId="18" fillId="0" borderId="0" xfId="0" applyFont="1" applyAlignment="1"/>
    <xf numFmtId="0" fontId="0" fillId="0" borderId="0" xfId="0" applyAlignment="1">
      <alignment horizontal="center"/>
    </xf>
    <xf numFmtId="0" fontId="33" fillId="0" borderId="0" xfId="0" applyFont="1"/>
    <xf numFmtId="0" fontId="37" fillId="0" borderId="0" xfId="0" applyFont="1"/>
    <xf numFmtId="0" fontId="40" fillId="0" borderId="0" xfId="0" applyFont="1" applyFill="1"/>
    <xf numFmtId="0" fontId="41" fillId="0" borderId="0" xfId="0" applyFont="1"/>
    <xf numFmtId="0" fontId="40" fillId="0" borderId="0" xfId="0" applyFont="1"/>
    <xf numFmtId="0" fontId="46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0" fillId="0" borderId="10" xfId="0" applyFont="1" applyBorder="1" applyAlignment="1">
      <alignment horizontal="justify" wrapText="1"/>
    </xf>
    <xf numFmtId="0" fontId="48" fillId="0" borderId="10" xfId="0" applyFont="1" applyBorder="1"/>
    <xf numFmtId="0" fontId="30" fillId="0" borderId="10" xfId="0" applyFont="1" applyBorder="1" applyAlignment="1">
      <alignment wrapText="1"/>
    </xf>
    <xf numFmtId="0" fontId="50" fillId="0" borderId="10" xfId="0" applyFont="1" applyBorder="1"/>
    <xf numFmtId="0" fontId="53" fillId="0" borderId="0" xfId="0" applyFont="1"/>
    <xf numFmtId="0" fontId="53" fillId="0" borderId="0" xfId="0" applyFont="1" applyFill="1"/>
    <xf numFmtId="0" fontId="56" fillId="0" borderId="0" xfId="0" applyFont="1" applyFill="1"/>
    <xf numFmtId="49" fontId="5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58" fillId="0" borderId="10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Fill="1"/>
    <xf numFmtId="49" fontId="47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 applyProtection="1">
      <alignment horizontal="center" vertical="center" wrapText="1"/>
      <protection locked="0"/>
    </xf>
    <xf numFmtId="0" fontId="39" fillId="0" borderId="10" xfId="0" applyFont="1" applyBorder="1" applyAlignment="1" applyProtection="1">
      <alignment vertical="top" wrapText="1"/>
      <protection locked="0"/>
    </xf>
    <xf numFmtId="0" fontId="39" fillId="0" borderId="10" xfId="0" applyFont="1" applyBorder="1" applyAlignment="1">
      <alignment vertical="center" wrapText="1"/>
    </xf>
    <xf numFmtId="49" fontId="47" fillId="0" borderId="10" xfId="0" applyNumberFormat="1" applyFont="1" applyBorder="1" applyAlignment="1">
      <alignment horizontal="center" vertical="center"/>
    </xf>
    <xf numFmtId="0" fontId="38" fillId="0" borderId="10" xfId="0" applyFont="1" applyFill="1" applyBorder="1" applyAlignment="1">
      <alignment horizontal="left" vertical="center" wrapText="1"/>
    </xf>
    <xf numFmtId="0" fontId="56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4" fillId="0" borderId="10" xfId="0" applyNumberFormat="1" applyFont="1" applyBorder="1" applyAlignment="1" applyProtection="1">
      <alignment horizontal="center" vertical="center" wrapText="1"/>
      <protection locked="0"/>
    </xf>
    <xf numFmtId="0" fontId="39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7" fillId="15" borderId="10" xfId="0" applyNumberFormat="1" applyFont="1" applyFill="1" applyBorder="1" applyAlignment="1">
      <alignment horizontal="center" vertical="center"/>
    </xf>
    <xf numFmtId="0" fontId="40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0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3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>
      <alignment horizontal="left" vertical="top" wrapText="1"/>
    </xf>
    <xf numFmtId="0" fontId="39" fillId="0" borderId="10" xfId="0" applyFont="1" applyBorder="1" applyAlignment="1">
      <alignment vertical="top" wrapText="1"/>
    </xf>
    <xf numFmtId="0" fontId="39" fillId="15" borderId="10" xfId="0" applyFont="1" applyFill="1" applyBorder="1" applyAlignment="1">
      <alignment vertical="top" wrapText="1"/>
    </xf>
    <xf numFmtId="0" fontId="39" fillId="15" borderId="10" xfId="0" applyFont="1" applyFill="1" applyBorder="1" applyAlignment="1">
      <alignment horizontal="right" wrapText="1"/>
    </xf>
    <xf numFmtId="3" fontId="39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39" fillId="0" borderId="10" xfId="0" applyFont="1" applyFill="1" applyBorder="1" applyAlignment="1">
      <alignment horizontal="right" wrapText="1"/>
    </xf>
    <xf numFmtId="0" fontId="63" fillId="0" borderId="0" xfId="0" applyFont="1" applyFill="1"/>
    <xf numFmtId="49" fontId="46" fillId="0" borderId="10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39" fillId="0" borderId="10" xfId="0" applyFont="1" applyBorder="1" applyAlignment="1">
      <alignment horizontal="left" wrapText="1"/>
    </xf>
    <xf numFmtId="0" fontId="39" fillId="0" borderId="10" xfId="0" applyFont="1" applyBorder="1" applyAlignment="1">
      <alignment wrapText="1"/>
    </xf>
    <xf numFmtId="49" fontId="47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Border="1" applyAlignment="1">
      <alignment vertical="top" wrapText="1"/>
    </xf>
    <xf numFmtId="0" fontId="39" fillId="15" borderId="10" xfId="0" applyFont="1" applyFill="1" applyBorder="1" applyAlignment="1">
      <alignment horizontal="right"/>
    </xf>
    <xf numFmtId="0" fontId="67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5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2" fillId="15" borderId="10" xfId="0" applyNumberFormat="1" applyFont="1" applyFill="1" applyBorder="1" applyAlignment="1">
      <alignment horizontal="center" vertical="center" wrapText="1"/>
    </xf>
    <xf numFmtId="49" fontId="32" fillId="0" borderId="10" xfId="0" applyNumberFormat="1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2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1" fillId="15" borderId="10" xfId="0" applyNumberFormat="1" applyFont="1" applyFill="1" applyBorder="1" applyAlignment="1">
      <alignment horizontal="right" vertical="center"/>
    </xf>
    <xf numFmtId="0" fontId="38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39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7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42" fillId="0" borderId="10" xfId="0" applyFont="1" applyBorder="1" applyAlignment="1">
      <alignment horizontal="right"/>
    </xf>
    <xf numFmtId="0" fontId="42" fillId="0" borderId="10" xfId="0" applyFont="1" applyFill="1" applyBorder="1" applyAlignment="1">
      <alignment horizontal="right" wrapText="1"/>
    </xf>
    <xf numFmtId="49" fontId="49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39" fillId="0" borderId="10" xfId="0" applyFont="1" applyFill="1" applyBorder="1" applyAlignment="1">
      <alignment horizontal="right"/>
    </xf>
    <xf numFmtId="0" fontId="35" fillId="0" borderId="10" xfId="0" applyFont="1" applyFill="1" applyBorder="1" applyAlignment="1">
      <alignment horizontal="left" vertical="center" wrapText="1"/>
    </xf>
    <xf numFmtId="49" fontId="41" fillId="15" borderId="10" xfId="0" applyNumberFormat="1" applyFont="1" applyFill="1" applyBorder="1" applyAlignment="1">
      <alignment horizontal="right" vertical="center"/>
    </xf>
    <xf numFmtId="49" fontId="44" fillId="0" borderId="10" xfId="0" applyNumberFormat="1" applyFont="1" applyBorder="1" applyAlignment="1">
      <alignment horizontal="center" vertical="center"/>
    </xf>
    <xf numFmtId="49" fontId="45" fillId="0" borderId="10" xfId="0" applyNumberFormat="1" applyFont="1" applyBorder="1" applyAlignment="1" applyProtection="1">
      <alignment horizontal="center" vertical="center" wrapText="1"/>
      <protection locked="0"/>
    </xf>
    <xf numFmtId="0" fontId="43" fillId="0" borderId="10" xfId="0" applyFont="1" applyFill="1" applyBorder="1" applyAlignment="1" applyProtection="1">
      <alignment vertical="top" wrapText="1"/>
      <protection locked="0"/>
    </xf>
    <xf numFmtId="0" fontId="35" fillId="0" borderId="10" xfId="0" applyFont="1" applyBorder="1" applyAlignment="1" applyProtection="1">
      <alignment horizontal="left" vertical="top" wrapText="1"/>
      <protection locked="0"/>
    </xf>
    <xf numFmtId="49" fontId="53" fillId="15" borderId="10" xfId="0" applyNumberFormat="1" applyFont="1" applyFill="1" applyBorder="1" applyAlignment="1">
      <alignment horizontal="right" vertical="center"/>
    </xf>
    <xf numFmtId="49" fontId="52" fillId="0" borderId="10" xfId="0" applyNumberFormat="1" applyFont="1" applyBorder="1" applyAlignment="1" applyProtection="1">
      <alignment horizontal="center" vertical="center" wrapText="1"/>
      <protection locked="0"/>
    </xf>
    <xf numFmtId="0" fontId="54" fillId="0" borderId="10" xfId="0" applyFont="1" applyBorder="1" applyAlignment="1">
      <alignment vertical="top" wrapText="1"/>
    </xf>
    <xf numFmtId="0" fontId="54" fillId="0" borderId="10" xfId="0" applyFont="1" applyFill="1" applyBorder="1" applyAlignment="1">
      <alignment horizontal="right" wrapText="1"/>
    </xf>
    <xf numFmtId="0" fontId="54" fillId="0" borderId="10" xfId="0" applyFont="1" applyFill="1" applyBorder="1" applyAlignment="1">
      <alignment horizontal="right"/>
    </xf>
    <xf numFmtId="0" fontId="55" fillId="0" borderId="10" xfId="0" applyFont="1" applyFill="1" applyBorder="1" applyAlignment="1">
      <alignment horizontal="right" wrapText="1"/>
    </xf>
    <xf numFmtId="0" fontId="57" fillId="0" borderId="10" xfId="0" applyFont="1" applyBorder="1" applyAlignment="1">
      <alignment horizontal="left" vertical="top" wrapText="1"/>
    </xf>
    <xf numFmtId="49" fontId="56" fillId="15" borderId="10" xfId="0" applyNumberFormat="1" applyFont="1" applyFill="1" applyBorder="1" applyAlignment="1">
      <alignment horizontal="right" vertical="center"/>
    </xf>
    <xf numFmtId="0" fontId="57" fillId="0" borderId="10" xfId="0" applyFont="1" applyFill="1" applyBorder="1" applyAlignment="1">
      <alignment horizontal="right"/>
    </xf>
    <xf numFmtId="49" fontId="46" fillId="0" borderId="10" xfId="0" applyNumberFormat="1" applyFont="1" applyFill="1" applyBorder="1" applyAlignment="1">
      <alignment horizontal="center" vertical="center"/>
    </xf>
    <xf numFmtId="49" fontId="47" fillId="0" borderId="10" xfId="0" applyNumberFormat="1" applyFont="1" applyBorder="1" applyAlignment="1" applyProtection="1">
      <alignment horizontal="center" vertical="center"/>
      <protection locked="0"/>
    </xf>
    <xf numFmtId="2" fontId="38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39" fillId="0" borderId="10" xfId="0" applyFont="1" applyFill="1" applyBorder="1" applyAlignment="1">
      <alignment vertical="center" wrapText="1"/>
    </xf>
    <xf numFmtId="0" fontId="61" fillId="0" borderId="10" xfId="0" applyFont="1" applyBorder="1" applyAlignment="1">
      <alignment vertical="top" wrapText="1"/>
    </xf>
    <xf numFmtId="0" fontId="39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2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7" fillId="0" borderId="10" xfId="0" applyNumberFormat="1" applyFont="1" applyFill="1" applyBorder="1" applyAlignment="1">
      <alignment horizontal="center" vertical="center"/>
    </xf>
    <xf numFmtId="0" fontId="38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8" fillId="0" borderId="10" xfId="0" applyFont="1" applyFill="1" applyBorder="1"/>
    <xf numFmtId="0" fontId="39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5" fillId="0" borderId="10" xfId="0" applyFont="1" applyBorder="1" applyAlignment="1" applyProtection="1">
      <alignment vertical="center" wrapText="1"/>
      <protection locked="0"/>
    </xf>
    <xf numFmtId="0" fontId="38" fillId="0" borderId="10" xfId="0" applyFont="1" applyBorder="1" applyAlignment="1" applyProtection="1">
      <alignment vertical="center" wrapText="1"/>
      <protection locked="0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39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4" fillId="0" borderId="10" xfId="0" applyFont="1" applyBorder="1" applyAlignment="1" applyProtection="1">
      <alignment horizontal="center" vertical="center" wrapText="1"/>
      <protection locked="0"/>
    </xf>
    <xf numFmtId="49" fontId="59" fillId="0" borderId="10" xfId="0" applyNumberFormat="1" applyFont="1" applyBorder="1" applyAlignment="1">
      <alignment horizontal="center" vertical="center"/>
    </xf>
    <xf numFmtId="0" fontId="54" fillId="0" borderId="10" xfId="0" applyFont="1" applyFill="1" applyBorder="1" applyAlignment="1">
      <alignment vertical="top" wrapText="1"/>
    </xf>
    <xf numFmtId="3" fontId="54" fillId="0" borderId="10" xfId="0" applyNumberFormat="1" applyFont="1" applyBorder="1" applyAlignment="1">
      <alignment horizontal="right"/>
    </xf>
    <xf numFmtId="49" fontId="63" fillId="15" borderId="10" xfId="0" applyNumberFormat="1" applyFont="1" applyFill="1" applyBorder="1" applyAlignment="1">
      <alignment horizontal="right" vertical="center"/>
    </xf>
    <xf numFmtId="49" fontId="64" fillId="0" borderId="10" xfId="0" applyNumberFormat="1" applyFont="1" applyBorder="1" applyAlignment="1" applyProtection="1">
      <alignment horizontal="center" vertical="center" wrapText="1"/>
      <protection locked="0"/>
    </xf>
    <xf numFmtId="0" fontId="65" fillId="0" borderId="10" xfId="0" applyFont="1" applyBorder="1" applyAlignment="1">
      <alignment vertical="top" wrapText="1"/>
    </xf>
    <xf numFmtId="0" fontId="65" fillId="0" borderId="10" xfId="0" applyFont="1" applyFill="1" applyBorder="1" applyAlignment="1">
      <alignment horizontal="right" wrapText="1"/>
    </xf>
    <xf numFmtId="0" fontId="65" fillId="0" borderId="10" xfId="0" applyFont="1" applyFill="1" applyBorder="1" applyAlignment="1">
      <alignment horizontal="right"/>
    </xf>
    <xf numFmtId="0" fontId="66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2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7" fillId="0" borderId="10" xfId="0" applyFont="1" applyFill="1" applyBorder="1" applyAlignment="1">
      <alignment horizontal="right" wrapText="1"/>
    </xf>
    <xf numFmtId="3" fontId="57" fillId="0" borderId="10" xfId="0" applyNumberFormat="1" applyFont="1" applyFill="1" applyBorder="1" applyAlignment="1">
      <alignment horizontal="right"/>
    </xf>
    <xf numFmtId="49" fontId="52" fillId="0" borderId="10" xfId="0" applyNumberFormat="1" applyFont="1" applyFill="1" applyBorder="1" applyAlignment="1">
      <alignment horizontal="center" vertical="center"/>
    </xf>
    <xf numFmtId="49" fontId="60" fillId="15" borderId="10" xfId="0" applyNumberFormat="1" applyFont="1" applyFill="1" applyBorder="1" applyAlignment="1">
      <alignment horizontal="right" vertical="center"/>
    </xf>
    <xf numFmtId="49" fontId="58" fillId="0" borderId="10" xfId="0" applyNumberFormat="1" applyFont="1" applyFill="1" applyBorder="1" applyAlignment="1">
      <alignment horizontal="center" vertical="center"/>
    </xf>
    <xf numFmtId="3" fontId="54" fillId="0" borderId="10" xfId="0" applyNumberFormat="1" applyFont="1" applyFill="1" applyBorder="1" applyAlignment="1">
      <alignment horizontal="right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2" fillId="15" borderId="10" xfId="0" applyFont="1" applyFill="1" applyBorder="1" applyAlignment="1">
      <alignment horizontal="right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35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39" fillId="0" borderId="10" xfId="0" applyFont="1" applyFill="1" applyBorder="1" applyAlignment="1">
      <alignment wrapText="1"/>
    </xf>
    <xf numFmtId="0" fontId="39" fillId="0" borderId="10" xfId="0" applyFont="1" applyFill="1" applyBorder="1"/>
    <xf numFmtId="3" fontId="39" fillId="0" borderId="10" xfId="0" applyNumberFormat="1" applyFont="1" applyBorder="1" applyAlignment="1">
      <alignment horizontal="right" wrapText="1"/>
    </xf>
    <xf numFmtId="0" fontId="42" fillId="0" borderId="10" xfId="0" applyFont="1" applyBorder="1" applyAlignment="1">
      <alignment horizontal="right" wrapText="1"/>
    </xf>
    <xf numFmtId="49" fontId="34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6" fillId="15" borderId="10" xfId="0" applyNumberFormat="1" applyFont="1" applyFill="1" applyBorder="1" applyAlignment="1">
      <alignment horizontal="center" vertical="center"/>
    </xf>
    <xf numFmtId="0" fontId="39" fillId="15" borderId="10" xfId="0" applyFont="1" applyFill="1" applyBorder="1" applyAlignment="1" applyProtection="1">
      <alignment vertical="top" wrapText="1"/>
      <protection locked="0"/>
    </xf>
    <xf numFmtId="0" fontId="42" fillId="0" borderId="10" xfId="0" applyFont="1" applyFill="1" applyBorder="1" applyAlignment="1">
      <alignment horizontal="right"/>
    </xf>
    <xf numFmtId="3" fontId="39" fillId="0" borderId="10" xfId="0" applyNumberFormat="1" applyFont="1" applyFill="1" applyBorder="1" applyAlignment="1">
      <alignment horizontal="right"/>
    </xf>
    <xf numFmtId="0" fontId="17" fillId="0" borderId="0" xfId="0" applyFont="1" applyAlignment="1">
      <alignment horizontal="right"/>
    </xf>
    <xf numFmtId="49" fontId="68" fillId="15" borderId="0" xfId="0" applyNumberFormat="1" applyFont="1" applyFill="1" applyAlignment="1">
      <alignment horizontal="left" vertical="center"/>
    </xf>
    <xf numFmtId="49" fontId="0" fillId="15" borderId="0" xfId="0" applyNumberFormat="1" applyFill="1" applyAlignment="1">
      <alignment horizontal="left" vertical="center"/>
    </xf>
    <xf numFmtId="0" fontId="69" fillId="0" borderId="10" xfId="0" applyFont="1" applyBorder="1" applyAlignment="1">
      <alignment horizontal="right"/>
    </xf>
    <xf numFmtId="0" fontId="27" fillId="0" borderId="0" xfId="0" applyFont="1" applyFill="1" applyBorder="1" applyAlignment="1">
      <alignment horizontal="right" wrapText="1"/>
    </xf>
    <xf numFmtId="0" fontId="30" fillId="15" borderId="10" xfId="0" applyFont="1" applyFill="1" applyBorder="1" applyAlignment="1">
      <alignment vertical="center" wrapText="1"/>
    </xf>
    <xf numFmtId="0" fontId="39" fillId="15" borderId="1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left" wrapText="1"/>
    </xf>
    <xf numFmtId="0" fontId="50" fillId="0" borderId="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8"/>
  <sheetViews>
    <sheetView tabSelected="1" view="pageBreakPreview" topLeftCell="A9" zoomScaleNormal="100" zoomScaleSheetLayoutView="100" workbookViewId="0">
      <pane xSplit="4" ySplit="5" topLeftCell="L317" activePane="bottomRight" state="frozen"/>
      <selection activeCell="A9" sqref="A9"/>
      <selection pane="topRight" activeCell="E9" sqref="E9"/>
      <selection pane="bottomLeft" activeCell="A14" sqref="A14"/>
      <selection pane="bottomRight" activeCell="P380" sqref="P380"/>
    </sheetView>
  </sheetViews>
  <sheetFormatPr defaultRowHeight="12.75" x14ac:dyDescent="0.2"/>
  <cols>
    <col min="1" max="1" width="11.28515625" style="51" customWidth="1"/>
    <col min="2" max="2" width="11.28515625" style="1" customWidth="1"/>
    <col min="3" max="3" width="10.28515625" style="2" customWidth="1"/>
    <col min="4" max="4" width="74.5703125" style="11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1.855468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19" t="s">
        <v>572</v>
      </c>
      <c r="P1" s="8"/>
    </row>
    <row r="2" spans="1:16" ht="24" customHeight="1" x14ac:dyDescent="0.2">
      <c r="C2" s="3"/>
      <c r="N2" s="211" t="s">
        <v>101</v>
      </c>
      <c r="O2" s="211"/>
      <c r="P2" s="211"/>
    </row>
    <row r="3" spans="1:16" x14ac:dyDescent="0.2">
      <c r="C3" s="4"/>
      <c r="N3" s="18" t="s">
        <v>573</v>
      </c>
      <c r="P3" s="17"/>
    </row>
    <row r="4" spans="1:16" ht="38.25" customHeight="1" x14ac:dyDescent="0.2">
      <c r="C4" s="4"/>
      <c r="N4" s="211"/>
      <c r="O4" s="211"/>
      <c r="P4" s="211"/>
    </row>
    <row r="5" spans="1:16" ht="17.25" x14ac:dyDescent="0.25">
      <c r="C5" s="212" t="s">
        <v>629</v>
      </c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</row>
    <row r="6" spans="1:16" ht="17.25" x14ac:dyDescent="0.25">
      <c r="A6" s="200" t="s">
        <v>631</v>
      </c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</row>
    <row r="7" spans="1:16" x14ac:dyDescent="0.2">
      <c r="A7" s="201" t="s">
        <v>632</v>
      </c>
    </row>
    <row r="8" spans="1:16" x14ac:dyDescent="0.2">
      <c r="C8" s="5"/>
      <c r="P8" s="199" t="s">
        <v>630</v>
      </c>
    </row>
    <row r="9" spans="1:16" ht="15" x14ac:dyDescent="0.25">
      <c r="A9" s="213" t="s">
        <v>575</v>
      </c>
      <c r="B9" s="214" t="s">
        <v>576</v>
      </c>
      <c r="C9" s="215" t="s">
        <v>577</v>
      </c>
      <c r="D9" s="216" t="s">
        <v>578</v>
      </c>
      <c r="E9" s="208" t="s">
        <v>115</v>
      </c>
      <c r="F9" s="208"/>
      <c r="G9" s="208"/>
      <c r="H9" s="208"/>
      <c r="I9" s="208"/>
      <c r="J9" s="208" t="s">
        <v>116</v>
      </c>
      <c r="K9" s="208"/>
      <c r="L9" s="208"/>
      <c r="M9" s="208"/>
      <c r="N9" s="208"/>
      <c r="O9" s="208"/>
      <c r="P9" s="208" t="s">
        <v>117</v>
      </c>
    </row>
    <row r="10" spans="1:16" ht="22.5" customHeight="1" x14ac:dyDescent="0.2">
      <c r="A10" s="213"/>
      <c r="B10" s="214"/>
      <c r="C10" s="215"/>
      <c r="D10" s="216"/>
      <c r="E10" s="209" t="s">
        <v>579</v>
      </c>
      <c r="F10" s="210" t="s">
        <v>118</v>
      </c>
      <c r="G10" s="209" t="s">
        <v>119</v>
      </c>
      <c r="H10" s="209"/>
      <c r="I10" s="209" t="s">
        <v>120</v>
      </c>
      <c r="J10" s="217" t="s">
        <v>580</v>
      </c>
      <c r="K10" s="217" t="s">
        <v>581</v>
      </c>
      <c r="L10" s="209" t="s">
        <v>118</v>
      </c>
      <c r="M10" s="209" t="s">
        <v>119</v>
      </c>
      <c r="N10" s="209"/>
      <c r="O10" s="209" t="s">
        <v>120</v>
      </c>
      <c r="P10" s="208"/>
    </row>
    <row r="11" spans="1:16" ht="21.75" customHeight="1" x14ac:dyDescent="0.2">
      <c r="A11" s="213"/>
      <c r="B11" s="214"/>
      <c r="C11" s="215"/>
      <c r="D11" s="216"/>
      <c r="E11" s="209"/>
      <c r="F11" s="210"/>
      <c r="G11" s="209" t="s">
        <v>121</v>
      </c>
      <c r="H11" s="209" t="s">
        <v>122</v>
      </c>
      <c r="I11" s="209"/>
      <c r="J11" s="217"/>
      <c r="K11" s="217"/>
      <c r="L11" s="209"/>
      <c r="M11" s="209" t="s">
        <v>121</v>
      </c>
      <c r="N11" s="209" t="s">
        <v>122</v>
      </c>
      <c r="O11" s="209"/>
      <c r="P11" s="208"/>
    </row>
    <row r="12" spans="1:16" ht="31.5" customHeight="1" x14ac:dyDescent="0.2">
      <c r="A12" s="213"/>
      <c r="B12" s="214"/>
      <c r="C12" s="215"/>
      <c r="D12" s="216"/>
      <c r="E12" s="209"/>
      <c r="F12" s="210"/>
      <c r="G12" s="209"/>
      <c r="H12" s="209"/>
      <c r="I12" s="209"/>
      <c r="J12" s="217"/>
      <c r="K12" s="217"/>
      <c r="L12" s="209"/>
      <c r="M12" s="209"/>
      <c r="N12" s="209"/>
      <c r="O12" s="209"/>
      <c r="P12" s="208"/>
    </row>
    <row r="13" spans="1:16" s="9" customFormat="1" x14ac:dyDescent="0.2">
      <c r="A13" s="82">
        <v>1</v>
      </c>
      <c r="B13" s="83" t="s">
        <v>80</v>
      </c>
      <c r="C13" s="84">
        <v>3</v>
      </c>
      <c r="D13" s="85">
        <v>4</v>
      </c>
      <c r="E13" s="86">
        <v>5</v>
      </c>
      <c r="F13" s="86">
        <v>6</v>
      </c>
      <c r="G13" s="86">
        <v>7</v>
      </c>
      <c r="H13" s="86">
        <v>8</v>
      </c>
      <c r="I13" s="86">
        <v>9</v>
      </c>
      <c r="J13" s="86">
        <v>10</v>
      </c>
      <c r="K13" s="86">
        <v>11</v>
      </c>
      <c r="L13" s="86">
        <v>12</v>
      </c>
      <c r="M13" s="86">
        <v>13</v>
      </c>
      <c r="N13" s="86">
        <v>14</v>
      </c>
      <c r="O13" s="86">
        <v>15</v>
      </c>
      <c r="P13" s="86">
        <v>16</v>
      </c>
    </row>
    <row r="14" spans="1:16" x14ac:dyDescent="0.2">
      <c r="A14" s="55" t="s">
        <v>175</v>
      </c>
      <c r="B14" s="87"/>
      <c r="C14" s="88"/>
      <c r="D14" s="89" t="s">
        <v>123</v>
      </c>
      <c r="E14" s="90">
        <f>E16</f>
        <v>49374900</v>
      </c>
      <c r="F14" s="90">
        <f t="shared" ref="F14:P14" si="0">F16</f>
        <v>49374900</v>
      </c>
      <c r="G14" s="90">
        <f t="shared" si="0"/>
        <v>31977500</v>
      </c>
      <c r="H14" s="90">
        <f t="shared" si="0"/>
        <v>1049000</v>
      </c>
      <c r="I14" s="90">
        <f t="shared" si="0"/>
        <v>0</v>
      </c>
      <c r="J14" s="90">
        <f>J16</f>
        <v>1939000</v>
      </c>
      <c r="K14" s="90">
        <f>K16</f>
        <v>324000</v>
      </c>
      <c r="L14" s="90">
        <f t="shared" si="0"/>
        <v>1450000</v>
      </c>
      <c r="M14" s="90">
        <f t="shared" si="0"/>
        <v>0</v>
      </c>
      <c r="N14" s="90">
        <f t="shared" si="0"/>
        <v>0</v>
      </c>
      <c r="O14" s="90">
        <f t="shared" si="0"/>
        <v>489000</v>
      </c>
      <c r="P14" s="90">
        <f t="shared" si="0"/>
        <v>51313900</v>
      </c>
    </row>
    <row r="15" spans="1:16" s="14" customFormat="1" ht="13.5" hidden="1" x14ac:dyDescent="0.2">
      <c r="A15" s="116"/>
      <c r="B15" s="117"/>
      <c r="C15" s="118"/>
      <c r="D15" s="56" t="s">
        <v>520</v>
      </c>
      <c r="E15" s="98">
        <f>E25</f>
        <v>0</v>
      </c>
      <c r="F15" s="192">
        <f>F25</f>
        <v>0</v>
      </c>
      <c r="G15" s="193"/>
      <c r="H15" s="193"/>
      <c r="I15" s="193"/>
      <c r="J15" s="193"/>
      <c r="K15" s="193"/>
      <c r="L15" s="193"/>
      <c r="M15" s="193"/>
      <c r="N15" s="193"/>
      <c r="O15" s="193"/>
      <c r="P15" s="193">
        <f>P25</f>
        <v>0</v>
      </c>
    </row>
    <row r="16" spans="1:16" s="10" customFormat="1" ht="17.25" customHeight="1" x14ac:dyDescent="0.2">
      <c r="A16" s="91" t="s">
        <v>182</v>
      </c>
      <c r="B16" s="87"/>
      <c r="C16" s="88"/>
      <c r="D16" s="92" t="s">
        <v>123</v>
      </c>
      <c r="E16" s="93">
        <f>E17+E20+E39+E22+E24+E28+E26+E33+E34+E37+E29+E32+E18</f>
        <v>49374900</v>
      </c>
      <c r="F16" s="93">
        <f>F17+F20+F39+F22+F24+F28+F26+F33+F34+F37+F29+F32+F18</f>
        <v>49374900</v>
      </c>
      <c r="G16" s="93">
        <f>G17+G20+G39+G22+G24+G28+G26+G33+G34+G37+G29+G32+G18</f>
        <v>31977500</v>
      </c>
      <c r="H16" s="93">
        <f>H17+H20+H39+H22+H24+H28+H26+H33+H34+H37+H29+H32+H18</f>
        <v>1049000</v>
      </c>
      <c r="I16" s="93">
        <f>I17+I20+I39+I22+I24+I28+I26+I33+I34+I37+I29+I32+I18</f>
        <v>0</v>
      </c>
      <c r="J16" s="93">
        <f t="shared" ref="J16:O16" si="1">J17+J20+J39+J22+J24+J28+J26+J33+J34+J37+J29+J32+J18+J36</f>
        <v>1939000</v>
      </c>
      <c r="K16" s="93">
        <f t="shared" si="1"/>
        <v>324000</v>
      </c>
      <c r="L16" s="93">
        <f t="shared" si="1"/>
        <v>1450000</v>
      </c>
      <c r="M16" s="93">
        <f t="shared" si="1"/>
        <v>0</v>
      </c>
      <c r="N16" s="93">
        <f t="shared" si="1"/>
        <v>0</v>
      </c>
      <c r="O16" s="93">
        <f t="shared" si="1"/>
        <v>489000</v>
      </c>
      <c r="P16" s="93">
        <f>P17+P20+P39+P22+P24+P27+P28+P26+P33+P34+P37+P29+P32+P35+P18</f>
        <v>51313900</v>
      </c>
    </row>
    <row r="17" spans="1:17" s="6" customFormat="1" ht="41.25" customHeight="1" x14ac:dyDescent="0.2">
      <c r="A17" s="53" t="s">
        <v>183</v>
      </c>
      <c r="B17" s="38" t="s">
        <v>180</v>
      </c>
      <c r="C17" s="38" t="s">
        <v>124</v>
      </c>
      <c r="D17" s="22" t="s">
        <v>181</v>
      </c>
      <c r="E17" s="70">
        <f>F17+I17</f>
        <v>43561300</v>
      </c>
      <c r="F17" s="70">
        <f>44195700-1634400+1000000</f>
        <v>43561300</v>
      </c>
      <c r="G17" s="70">
        <f>32317200-1339700+1000000</f>
        <v>31977500</v>
      </c>
      <c r="H17" s="94">
        <v>1049000</v>
      </c>
      <c r="I17" s="70"/>
      <c r="J17" s="70">
        <f>L17+O17</f>
        <v>0</v>
      </c>
      <c r="K17" s="70"/>
      <c r="L17" s="70"/>
      <c r="M17" s="70"/>
      <c r="N17" s="70"/>
      <c r="O17" s="70">
        <f>K17</f>
        <v>0</v>
      </c>
      <c r="P17" s="95">
        <f t="shared" ref="P17:P39" si="2">E17+J17</f>
        <v>43561300</v>
      </c>
    </row>
    <row r="18" spans="1:17" s="6" customFormat="1" ht="25.5" hidden="1" x14ac:dyDescent="0.2">
      <c r="A18" s="53" t="s">
        <v>582</v>
      </c>
      <c r="B18" s="38" t="s">
        <v>583</v>
      </c>
      <c r="C18" s="38"/>
      <c r="D18" s="75" t="s">
        <v>586</v>
      </c>
      <c r="E18" s="70">
        <f>F18+I18</f>
        <v>50000</v>
      </c>
      <c r="F18" s="70">
        <f>F19</f>
        <v>50000</v>
      </c>
      <c r="G18" s="70">
        <f>G19</f>
        <v>0</v>
      </c>
      <c r="H18" s="70">
        <f>H19</f>
        <v>0</v>
      </c>
      <c r="I18" s="70"/>
      <c r="J18" s="70">
        <f>L18+O18</f>
        <v>0</v>
      </c>
      <c r="K18" s="70"/>
      <c r="L18" s="70"/>
      <c r="M18" s="70"/>
      <c r="N18" s="70"/>
      <c r="O18" s="70"/>
      <c r="P18" s="95">
        <f t="shared" si="2"/>
        <v>50000</v>
      </c>
    </row>
    <row r="19" spans="1:17" s="12" customFormat="1" x14ac:dyDescent="0.2">
      <c r="A19" s="52" t="s">
        <v>584</v>
      </c>
      <c r="B19" s="31" t="s">
        <v>585</v>
      </c>
      <c r="C19" s="31" t="s">
        <v>199</v>
      </c>
      <c r="D19" s="73" t="s">
        <v>587</v>
      </c>
      <c r="E19" s="70">
        <f>F19+I19</f>
        <v>50000</v>
      </c>
      <c r="F19" s="66">
        <v>50000</v>
      </c>
      <c r="G19" s="66"/>
      <c r="H19" s="59"/>
      <c r="I19" s="66"/>
      <c r="J19" s="70">
        <f>L19+O19</f>
        <v>0</v>
      </c>
      <c r="K19" s="66"/>
      <c r="L19" s="66"/>
      <c r="M19" s="66"/>
      <c r="N19" s="66"/>
      <c r="O19" s="66"/>
      <c r="P19" s="95">
        <f t="shared" si="2"/>
        <v>50000</v>
      </c>
    </row>
    <row r="20" spans="1:17" hidden="1" x14ac:dyDescent="0.2">
      <c r="A20" s="53" t="s">
        <v>467</v>
      </c>
      <c r="B20" s="16" t="s">
        <v>439</v>
      </c>
      <c r="C20" s="16"/>
      <c r="D20" s="75" t="s">
        <v>17</v>
      </c>
      <c r="E20" s="70">
        <f t="shared" ref="E20:E32" si="3">F20+I20</f>
        <v>0</v>
      </c>
      <c r="F20" s="96">
        <f t="shared" ref="F20:O20" si="4">SUM(F21)</f>
        <v>0</v>
      </c>
      <c r="G20" s="96">
        <f t="shared" si="4"/>
        <v>0</v>
      </c>
      <c r="H20" s="96">
        <f t="shared" si="4"/>
        <v>0</v>
      </c>
      <c r="I20" s="96">
        <f t="shared" si="4"/>
        <v>0</v>
      </c>
      <c r="J20" s="70">
        <f t="shared" ref="J20:J39" si="5">L20+O20</f>
        <v>0</v>
      </c>
      <c r="K20" s="96">
        <f>SUM(K21)</f>
        <v>0</v>
      </c>
      <c r="L20" s="96">
        <f t="shared" si="4"/>
        <v>0</v>
      </c>
      <c r="M20" s="96">
        <f t="shared" si="4"/>
        <v>0</v>
      </c>
      <c r="N20" s="96">
        <f t="shared" si="4"/>
        <v>0</v>
      </c>
      <c r="O20" s="96">
        <f t="shared" si="4"/>
        <v>0</v>
      </c>
      <c r="P20" s="95">
        <f t="shared" si="2"/>
        <v>0</v>
      </c>
    </row>
    <row r="21" spans="1:17" s="14" customFormat="1" ht="25.5" hidden="1" x14ac:dyDescent="0.2">
      <c r="A21" s="52" t="s">
        <v>468</v>
      </c>
      <c r="B21" s="41" t="s">
        <v>441</v>
      </c>
      <c r="C21" s="41" t="s">
        <v>126</v>
      </c>
      <c r="D21" s="97" t="s">
        <v>464</v>
      </c>
      <c r="E21" s="70">
        <f t="shared" si="3"/>
        <v>0</v>
      </c>
      <c r="F21" s="98"/>
      <c r="G21" s="98"/>
      <c r="H21" s="98"/>
      <c r="I21" s="98"/>
      <c r="J21" s="70">
        <f t="shared" si="5"/>
        <v>0</v>
      </c>
      <c r="K21" s="98"/>
      <c r="L21" s="98"/>
      <c r="M21" s="98"/>
      <c r="N21" s="98"/>
      <c r="O21" s="99">
        <f t="shared" ref="O21:O28" si="6">K21</f>
        <v>0</v>
      </c>
      <c r="P21" s="95">
        <f t="shared" si="2"/>
        <v>0</v>
      </c>
      <c r="Q21" s="15"/>
    </row>
    <row r="22" spans="1:17" hidden="1" x14ac:dyDescent="0.2">
      <c r="A22" s="53" t="s">
        <v>20</v>
      </c>
      <c r="B22" s="16" t="s">
        <v>27</v>
      </c>
      <c r="C22" s="16"/>
      <c r="D22" s="40" t="s">
        <v>19</v>
      </c>
      <c r="E22" s="70">
        <f t="shared" si="3"/>
        <v>0</v>
      </c>
      <c r="F22" s="100"/>
      <c r="G22" s="100">
        <f t="shared" ref="G22:N22" si="7">G23</f>
        <v>0</v>
      </c>
      <c r="H22" s="100">
        <f t="shared" si="7"/>
        <v>0</v>
      </c>
      <c r="I22" s="100">
        <f t="shared" si="7"/>
        <v>0</v>
      </c>
      <c r="J22" s="100">
        <f t="shared" si="7"/>
        <v>0</v>
      </c>
      <c r="K22" s="100">
        <f>K23</f>
        <v>0</v>
      </c>
      <c r="L22" s="100">
        <f t="shared" si="7"/>
        <v>0</v>
      </c>
      <c r="M22" s="100">
        <f t="shared" si="7"/>
        <v>0</v>
      </c>
      <c r="N22" s="100">
        <f t="shared" si="7"/>
        <v>0</v>
      </c>
      <c r="O22" s="99">
        <f t="shared" si="6"/>
        <v>0</v>
      </c>
      <c r="P22" s="95">
        <f t="shared" si="2"/>
        <v>0</v>
      </c>
    </row>
    <row r="23" spans="1:17" s="14" customFormat="1" hidden="1" x14ac:dyDescent="0.2">
      <c r="A23" s="52" t="s">
        <v>21</v>
      </c>
      <c r="B23" s="41" t="s">
        <v>28</v>
      </c>
      <c r="C23" s="41" t="s">
        <v>58</v>
      </c>
      <c r="D23" s="42" t="s">
        <v>22</v>
      </c>
      <c r="E23" s="70">
        <f t="shared" si="3"/>
        <v>0</v>
      </c>
      <c r="F23" s="98"/>
      <c r="G23" s="98"/>
      <c r="H23" s="98"/>
      <c r="I23" s="98"/>
      <c r="J23" s="70">
        <f t="shared" si="5"/>
        <v>0</v>
      </c>
      <c r="K23" s="98"/>
      <c r="L23" s="98"/>
      <c r="M23" s="98"/>
      <c r="N23" s="98"/>
      <c r="O23" s="99">
        <f t="shared" si="6"/>
        <v>0</v>
      </c>
      <c r="P23" s="95">
        <f t="shared" si="2"/>
        <v>0</v>
      </c>
    </row>
    <row r="24" spans="1:17" x14ac:dyDescent="0.2">
      <c r="A24" s="53" t="s">
        <v>185</v>
      </c>
      <c r="B24" s="101" t="s">
        <v>184</v>
      </c>
      <c r="C24" s="101" t="s">
        <v>5</v>
      </c>
      <c r="D24" s="75" t="s">
        <v>82</v>
      </c>
      <c r="E24" s="70">
        <f t="shared" si="3"/>
        <v>640000</v>
      </c>
      <c r="F24" s="99">
        <v>640000</v>
      </c>
      <c r="G24" s="99"/>
      <c r="H24" s="99"/>
      <c r="I24" s="99"/>
      <c r="J24" s="70">
        <f t="shared" si="5"/>
        <v>0</v>
      </c>
      <c r="K24" s="99"/>
      <c r="L24" s="99"/>
      <c r="M24" s="99"/>
      <c r="N24" s="99"/>
      <c r="O24" s="99">
        <f t="shared" si="6"/>
        <v>0</v>
      </c>
      <c r="P24" s="95">
        <f t="shared" si="2"/>
        <v>640000</v>
      </c>
    </row>
    <row r="25" spans="1:17" s="14" customFormat="1" hidden="1" x14ac:dyDescent="0.2">
      <c r="A25" s="52"/>
      <c r="B25" s="35"/>
      <c r="C25" s="35"/>
      <c r="D25" s="56" t="s">
        <v>520</v>
      </c>
      <c r="E25" s="66"/>
      <c r="F25" s="192"/>
      <c r="G25" s="192"/>
      <c r="H25" s="192"/>
      <c r="I25" s="192"/>
      <c r="J25" s="66"/>
      <c r="K25" s="192"/>
      <c r="L25" s="192"/>
      <c r="M25" s="192"/>
      <c r="N25" s="192"/>
      <c r="O25" s="192"/>
      <c r="P25" s="95">
        <f t="shared" si="2"/>
        <v>0</v>
      </c>
    </row>
    <row r="26" spans="1:17" x14ac:dyDescent="0.2">
      <c r="A26" s="53" t="s">
        <v>188</v>
      </c>
      <c r="B26" s="65" t="s">
        <v>187</v>
      </c>
      <c r="C26" s="65" t="s">
        <v>131</v>
      </c>
      <c r="D26" s="102" t="s">
        <v>84</v>
      </c>
      <c r="E26" s="70">
        <f t="shared" si="3"/>
        <v>350000</v>
      </c>
      <c r="F26" s="99">
        <v>350000</v>
      </c>
      <c r="G26" s="99"/>
      <c r="H26" s="99"/>
      <c r="I26" s="99"/>
      <c r="J26" s="70">
        <f t="shared" si="5"/>
        <v>0</v>
      </c>
      <c r="K26" s="99"/>
      <c r="L26" s="99"/>
      <c r="M26" s="99"/>
      <c r="N26" s="99"/>
      <c r="O26" s="99">
        <f t="shared" si="6"/>
        <v>0</v>
      </c>
      <c r="P26" s="95">
        <f t="shared" si="2"/>
        <v>350000</v>
      </c>
    </row>
    <row r="27" spans="1:17" hidden="1" x14ac:dyDescent="0.2">
      <c r="A27" s="53" t="s">
        <v>526</v>
      </c>
      <c r="B27" s="65" t="s">
        <v>186</v>
      </c>
      <c r="C27" s="103" t="s">
        <v>130</v>
      </c>
      <c r="D27" s="104" t="s">
        <v>527</v>
      </c>
      <c r="E27" s="70">
        <f>F27+I27</f>
        <v>0</v>
      </c>
      <c r="F27" s="99"/>
      <c r="G27" s="99"/>
      <c r="H27" s="99"/>
      <c r="I27" s="99"/>
      <c r="J27" s="70">
        <f>L27+O27</f>
        <v>0</v>
      </c>
      <c r="K27" s="99"/>
      <c r="L27" s="99"/>
      <c r="M27" s="99"/>
      <c r="N27" s="99"/>
      <c r="O27" s="99">
        <f t="shared" si="6"/>
        <v>0</v>
      </c>
      <c r="P27" s="95">
        <f t="shared" si="2"/>
        <v>0</v>
      </c>
    </row>
    <row r="28" spans="1:17" ht="13.5" customHeight="1" x14ac:dyDescent="0.2">
      <c r="A28" s="53" t="s">
        <v>408</v>
      </c>
      <c r="B28" s="65" t="s">
        <v>407</v>
      </c>
      <c r="C28" s="65" t="s">
        <v>130</v>
      </c>
      <c r="D28" s="104" t="s">
        <v>409</v>
      </c>
      <c r="E28" s="70">
        <f>F28+I28</f>
        <v>108000</v>
      </c>
      <c r="F28" s="99">
        <v>108000</v>
      </c>
      <c r="G28" s="99"/>
      <c r="H28" s="99"/>
      <c r="I28" s="99"/>
      <c r="J28" s="70">
        <f>L28+O28</f>
        <v>0</v>
      </c>
      <c r="K28" s="99"/>
      <c r="L28" s="99"/>
      <c r="M28" s="99"/>
      <c r="N28" s="99"/>
      <c r="O28" s="99">
        <f t="shared" si="6"/>
        <v>0</v>
      </c>
      <c r="P28" s="95">
        <f t="shared" si="2"/>
        <v>108000</v>
      </c>
    </row>
    <row r="29" spans="1:17" ht="10.5" hidden="1" customHeight="1" x14ac:dyDescent="0.2">
      <c r="A29" s="53" t="s">
        <v>192</v>
      </c>
      <c r="B29" s="16" t="s">
        <v>191</v>
      </c>
      <c r="C29" s="16"/>
      <c r="D29" s="104" t="s">
        <v>193</v>
      </c>
      <c r="E29" s="70">
        <f t="shared" si="3"/>
        <v>4197100</v>
      </c>
      <c r="F29" s="100">
        <f>F30+F31</f>
        <v>4197100</v>
      </c>
      <c r="G29" s="100">
        <f>G30+G31</f>
        <v>0</v>
      </c>
      <c r="H29" s="100">
        <f>H30+H31</f>
        <v>0</v>
      </c>
      <c r="I29" s="100">
        <f>I30+I31</f>
        <v>0</v>
      </c>
      <c r="J29" s="70">
        <f t="shared" si="5"/>
        <v>1485000</v>
      </c>
      <c r="K29" s="100">
        <f>K30+K31</f>
        <v>85000</v>
      </c>
      <c r="L29" s="100">
        <f>L30+L31</f>
        <v>1400000</v>
      </c>
      <c r="M29" s="100">
        <f>M30+M31</f>
        <v>0</v>
      </c>
      <c r="N29" s="100">
        <f>N30+N31</f>
        <v>0</v>
      </c>
      <c r="O29" s="100">
        <f>O30+O31</f>
        <v>85000</v>
      </c>
      <c r="P29" s="95">
        <f t="shared" si="2"/>
        <v>5682100</v>
      </c>
    </row>
    <row r="30" spans="1:17" s="14" customFormat="1" ht="63.75" x14ac:dyDescent="0.2">
      <c r="A30" s="52" t="s">
        <v>420</v>
      </c>
      <c r="B30" s="41" t="s">
        <v>419</v>
      </c>
      <c r="C30" s="41" t="s">
        <v>130</v>
      </c>
      <c r="D30" s="34" t="s">
        <v>459</v>
      </c>
      <c r="E30" s="66">
        <f t="shared" si="3"/>
        <v>0</v>
      </c>
      <c r="F30" s="98"/>
      <c r="G30" s="98"/>
      <c r="H30" s="98"/>
      <c r="I30" s="98"/>
      <c r="J30" s="66">
        <f t="shared" si="5"/>
        <v>1400000</v>
      </c>
      <c r="K30" s="98"/>
      <c r="L30" s="98">
        <v>1400000</v>
      </c>
      <c r="M30" s="98"/>
      <c r="N30" s="98"/>
      <c r="O30" s="98">
        <f>K30</f>
        <v>0</v>
      </c>
      <c r="P30" s="95">
        <f t="shared" si="2"/>
        <v>1400000</v>
      </c>
    </row>
    <row r="31" spans="1:17" s="14" customFormat="1" x14ac:dyDescent="0.2">
      <c r="A31" s="52" t="s">
        <v>194</v>
      </c>
      <c r="B31" s="41" t="s">
        <v>195</v>
      </c>
      <c r="C31" s="41" t="s">
        <v>130</v>
      </c>
      <c r="D31" s="34" t="s">
        <v>196</v>
      </c>
      <c r="E31" s="66">
        <f t="shared" si="3"/>
        <v>4197100</v>
      </c>
      <c r="F31" s="98">
        <v>4197100</v>
      </c>
      <c r="G31" s="98"/>
      <c r="H31" s="98"/>
      <c r="I31" s="98"/>
      <c r="J31" s="66">
        <f t="shared" si="5"/>
        <v>85000</v>
      </c>
      <c r="K31" s="98">
        <v>85000</v>
      </c>
      <c r="L31" s="98"/>
      <c r="M31" s="98"/>
      <c r="N31" s="98"/>
      <c r="O31" s="98">
        <f>K31</f>
        <v>85000</v>
      </c>
      <c r="P31" s="95">
        <f t="shared" si="2"/>
        <v>4282100</v>
      </c>
    </row>
    <row r="32" spans="1:17" hidden="1" x14ac:dyDescent="0.2">
      <c r="A32" s="105" t="s">
        <v>87</v>
      </c>
      <c r="B32" s="101" t="s">
        <v>29</v>
      </c>
      <c r="C32" s="101" t="s">
        <v>137</v>
      </c>
      <c r="D32" s="106" t="s">
        <v>138</v>
      </c>
      <c r="E32" s="70">
        <f t="shared" si="3"/>
        <v>0</v>
      </c>
      <c r="F32" s="100"/>
      <c r="G32" s="100"/>
      <c r="H32" s="100"/>
      <c r="I32" s="100"/>
      <c r="J32" s="70">
        <f t="shared" si="5"/>
        <v>0</v>
      </c>
      <c r="K32" s="100"/>
      <c r="L32" s="100"/>
      <c r="M32" s="100"/>
      <c r="N32" s="100"/>
      <c r="O32" s="99">
        <f>K32</f>
        <v>0</v>
      </c>
      <c r="P32" s="95">
        <f t="shared" si="2"/>
        <v>0</v>
      </c>
    </row>
    <row r="33" spans="1:17" ht="26.25" customHeight="1" x14ac:dyDescent="0.2">
      <c r="A33" s="53" t="s">
        <v>190</v>
      </c>
      <c r="B33" s="65" t="s">
        <v>189</v>
      </c>
      <c r="C33" s="65" t="s">
        <v>133</v>
      </c>
      <c r="D33" s="106" t="s">
        <v>421</v>
      </c>
      <c r="E33" s="70">
        <f>F33+I33</f>
        <v>68500</v>
      </c>
      <c r="F33" s="96">
        <v>68500</v>
      </c>
      <c r="G33" s="96"/>
      <c r="H33" s="96"/>
      <c r="I33" s="96"/>
      <c r="J33" s="70">
        <f t="shared" si="5"/>
        <v>239000</v>
      </c>
      <c r="K33" s="96">
        <v>239000</v>
      </c>
      <c r="L33" s="96"/>
      <c r="M33" s="96"/>
      <c r="N33" s="96"/>
      <c r="O33" s="99">
        <f>K33</f>
        <v>239000</v>
      </c>
      <c r="P33" s="95">
        <f t="shared" si="2"/>
        <v>307500</v>
      </c>
    </row>
    <row r="34" spans="1:17" ht="25.5" hidden="1" x14ac:dyDescent="0.2">
      <c r="A34" s="54" t="s">
        <v>83</v>
      </c>
      <c r="B34" s="65" t="s">
        <v>65</v>
      </c>
      <c r="C34" s="65" t="s">
        <v>134</v>
      </c>
      <c r="D34" s="106" t="s">
        <v>135</v>
      </c>
      <c r="E34" s="70">
        <f>F34+I34</f>
        <v>0</v>
      </c>
      <c r="F34" s="107"/>
      <c r="G34" s="107"/>
      <c r="H34" s="107"/>
      <c r="I34" s="107"/>
      <c r="J34" s="70">
        <f t="shared" si="5"/>
        <v>0</v>
      </c>
      <c r="K34" s="107"/>
      <c r="L34" s="107"/>
      <c r="M34" s="107"/>
      <c r="N34" s="107"/>
      <c r="O34" s="99">
        <f>K34</f>
        <v>0</v>
      </c>
      <c r="P34" s="95">
        <f t="shared" si="2"/>
        <v>0</v>
      </c>
    </row>
    <row r="35" spans="1:17" hidden="1" x14ac:dyDescent="0.2">
      <c r="A35" s="54" t="s">
        <v>505</v>
      </c>
      <c r="B35" s="65" t="s">
        <v>506</v>
      </c>
      <c r="C35" s="65"/>
      <c r="D35" s="106" t="s">
        <v>509</v>
      </c>
      <c r="E35" s="70"/>
      <c r="F35" s="107"/>
      <c r="G35" s="107"/>
      <c r="H35" s="107"/>
      <c r="I35" s="107"/>
      <c r="J35" s="70">
        <f t="shared" si="5"/>
        <v>215000</v>
      </c>
      <c r="K35" s="107"/>
      <c r="L35" s="96">
        <f>L36</f>
        <v>50000</v>
      </c>
      <c r="M35" s="96">
        <f>M36</f>
        <v>0</v>
      </c>
      <c r="N35" s="96">
        <f>N36</f>
        <v>0</v>
      </c>
      <c r="O35" s="96">
        <f>O36</f>
        <v>165000</v>
      </c>
      <c r="P35" s="95">
        <f t="shared" si="2"/>
        <v>215000</v>
      </c>
    </row>
    <row r="36" spans="1:17" s="14" customFormat="1" x14ac:dyDescent="0.2">
      <c r="A36" s="52" t="s">
        <v>507</v>
      </c>
      <c r="B36" s="32" t="s">
        <v>508</v>
      </c>
      <c r="C36" s="32" t="s">
        <v>132</v>
      </c>
      <c r="D36" s="108" t="s">
        <v>136</v>
      </c>
      <c r="E36" s="66"/>
      <c r="F36" s="109"/>
      <c r="G36" s="109"/>
      <c r="H36" s="109"/>
      <c r="I36" s="109"/>
      <c r="J36" s="70">
        <f t="shared" si="5"/>
        <v>215000</v>
      </c>
      <c r="K36" s="109"/>
      <c r="L36" s="202">
        <v>50000</v>
      </c>
      <c r="M36" s="69"/>
      <c r="N36" s="69"/>
      <c r="O36" s="99">
        <v>165000</v>
      </c>
      <c r="P36" s="110">
        <f t="shared" si="2"/>
        <v>215000</v>
      </c>
    </row>
    <row r="37" spans="1:17" hidden="1" x14ac:dyDescent="0.2">
      <c r="A37" s="53" t="s">
        <v>510</v>
      </c>
      <c r="B37" s="16" t="s">
        <v>511</v>
      </c>
      <c r="C37" s="16" t="s">
        <v>382</v>
      </c>
      <c r="D37" s="40" t="s">
        <v>512</v>
      </c>
      <c r="E37" s="70">
        <f>F37+I37</f>
        <v>0</v>
      </c>
      <c r="F37" s="100">
        <f>F38</f>
        <v>0</v>
      </c>
      <c r="G37" s="100">
        <f>G38</f>
        <v>0</v>
      </c>
      <c r="H37" s="100">
        <f>H38</f>
        <v>0</v>
      </c>
      <c r="I37" s="100">
        <f>I38</f>
        <v>0</v>
      </c>
      <c r="J37" s="70">
        <f t="shared" si="5"/>
        <v>0</v>
      </c>
      <c r="K37" s="100">
        <f>K38</f>
        <v>0</v>
      </c>
      <c r="L37" s="100"/>
      <c r="M37" s="100">
        <f>M38</f>
        <v>0</v>
      </c>
      <c r="N37" s="100">
        <f>N38</f>
        <v>0</v>
      </c>
      <c r="O37" s="100"/>
      <c r="P37" s="95">
        <f t="shared" si="2"/>
        <v>0</v>
      </c>
    </row>
    <row r="38" spans="1:17" hidden="1" x14ac:dyDescent="0.2">
      <c r="A38" s="111"/>
      <c r="B38" s="41"/>
      <c r="C38" s="41"/>
      <c r="D38" s="97" t="s">
        <v>136</v>
      </c>
      <c r="E38" s="70">
        <f>F38+I38</f>
        <v>0</v>
      </c>
      <c r="F38" s="98"/>
      <c r="G38" s="98"/>
      <c r="H38" s="98"/>
      <c r="I38" s="98"/>
      <c r="J38" s="70">
        <f t="shared" si="5"/>
        <v>85000</v>
      </c>
      <c r="K38" s="98"/>
      <c r="L38" s="98"/>
      <c r="M38" s="98"/>
      <c r="N38" s="98"/>
      <c r="O38" s="100">
        <f>O29</f>
        <v>85000</v>
      </c>
      <c r="P38" s="95">
        <f t="shared" si="2"/>
        <v>85000</v>
      </c>
    </row>
    <row r="39" spans="1:17" x14ac:dyDescent="0.2">
      <c r="A39" s="53" t="s">
        <v>458</v>
      </c>
      <c r="B39" s="65" t="s">
        <v>418</v>
      </c>
      <c r="C39" s="16" t="s">
        <v>128</v>
      </c>
      <c r="D39" s="112" t="s">
        <v>417</v>
      </c>
      <c r="E39" s="70">
        <f>F39+I39</f>
        <v>400000</v>
      </c>
      <c r="F39" s="100">
        <v>400000</v>
      </c>
      <c r="G39" s="100"/>
      <c r="H39" s="100"/>
      <c r="I39" s="100"/>
      <c r="J39" s="70">
        <f t="shared" si="5"/>
        <v>0</v>
      </c>
      <c r="K39" s="100"/>
      <c r="L39" s="100"/>
      <c r="M39" s="100"/>
      <c r="N39" s="100"/>
      <c r="O39" s="99">
        <f>K39</f>
        <v>0</v>
      </c>
      <c r="P39" s="95">
        <f t="shared" si="2"/>
        <v>400000</v>
      </c>
    </row>
    <row r="40" spans="1:17" x14ac:dyDescent="0.2">
      <c r="A40" s="55" t="s">
        <v>176</v>
      </c>
      <c r="B40" s="87"/>
      <c r="C40" s="113"/>
      <c r="D40" s="89" t="s">
        <v>139</v>
      </c>
      <c r="E40" s="107">
        <f>E49</f>
        <v>458696490</v>
      </c>
      <c r="F40" s="107">
        <f t="shared" ref="F40:P40" si="8">F49</f>
        <v>458696490</v>
      </c>
      <c r="G40" s="107">
        <f t="shared" si="8"/>
        <v>354539300</v>
      </c>
      <c r="H40" s="107">
        <f t="shared" si="8"/>
        <v>38323600</v>
      </c>
      <c r="I40" s="107"/>
      <c r="J40" s="107">
        <f t="shared" si="8"/>
        <v>24295086</v>
      </c>
      <c r="K40" s="107">
        <f>K49</f>
        <v>1938810</v>
      </c>
      <c r="L40" s="107">
        <f t="shared" si="8"/>
        <v>22074216</v>
      </c>
      <c r="M40" s="107">
        <f t="shared" si="8"/>
        <v>1688270</v>
      </c>
      <c r="N40" s="107">
        <f t="shared" si="8"/>
        <v>284016</v>
      </c>
      <c r="O40" s="107">
        <f t="shared" si="8"/>
        <v>2220870</v>
      </c>
      <c r="P40" s="107">
        <f t="shared" si="8"/>
        <v>482991576</v>
      </c>
      <c r="Q40" s="81"/>
    </row>
    <row r="41" spans="1:17" s="14" customFormat="1" x14ac:dyDescent="0.2">
      <c r="A41" s="52"/>
      <c r="B41" s="68"/>
      <c r="C41" s="41"/>
      <c r="D41" s="56" t="s">
        <v>88</v>
      </c>
      <c r="E41" s="66">
        <f>F41</f>
        <v>190103400</v>
      </c>
      <c r="F41" s="69">
        <f>F57+F65+F75+F79</f>
        <v>190103400</v>
      </c>
      <c r="G41" s="69">
        <f>G57+G65+G75+G79</f>
        <v>155822500</v>
      </c>
      <c r="H41" s="69">
        <f>H57+H65+H75</f>
        <v>0</v>
      </c>
      <c r="I41" s="69"/>
      <c r="J41" s="66">
        <f>L41+O41</f>
        <v>0</v>
      </c>
      <c r="K41" s="69">
        <v>0</v>
      </c>
      <c r="L41" s="69">
        <f>SUM(L57+L62+L65)</f>
        <v>0</v>
      </c>
      <c r="M41" s="69">
        <f>SUM(M57+M62+M65)</f>
        <v>0</v>
      </c>
      <c r="N41" s="69">
        <f>SUM(N57+N62+N65)</f>
        <v>0</v>
      </c>
      <c r="O41" s="69">
        <v>0</v>
      </c>
      <c r="P41" s="95">
        <f t="shared" ref="P41:P48" si="9">E41+J41</f>
        <v>190103400</v>
      </c>
    </row>
    <row r="42" spans="1:17" s="14" customFormat="1" ht="25.5" hidden="1" x14ac:dyDescent="0.2">
      <c r="A42" s="52"/>
      <c r="B42" s="68"/>
      <c r="C42" s="41"/>
      <c r="D42" s="56" t="s">
        <v>503</v>
      </c>
      <c r="E42" s="66">
        <f>F42</f>
        <v>0</v>
      </c>
      <c r="F42" s="69">
        <f>F62</f>
        <v>0</v>
      </c>
      <c r="G42" s="69">
        <f>G62</f>
        <v>0</v>
      </c>
      <c r="H42" s="69"/>
      <c r="I42" s="69"/>
      <c r="J42" s="66">
        <f>L42+O42</f>
        <v>0</v>
      </c>
      <c r="K42" s="69">
        <f>K66</f>
        <v>0</v>
      </c>
      <c r="L42" s="69">
        <f>L62</f>
        <v>0</v>
      </c>
      <c r="M42" s="69">
        <f>M62</f>
        <v>0</v>
      </c>
      <c r="N42" s="69">
        <f>N62</f>
        <v>0</v>
      </c>
      <c r="O42" s="69">
        <f>K42</f>
        <v>0</v>
      </c>
      <c r="P42" s="95">
        <f t="shared" si="9"/>
        <v>0</v>
      </c>
    </row>
    <row r="43" spans="1:17" s="14" customFormat="1" hidden="1" x14ac:dyDescent="0.2">
      <c r="A43" s="52"/>
      <c r="B43" s="68"/>
      <c r="C43" s="41"/>
      <c r="D43" s="56" t="s">
        <v>520</v>
      </c>
      <c r="E43" s="66">
        <f>F43+I43</f>
        <v>0</v>
      </c>
      <c r="F43" s="69">
        <f>F81+F56+F54</f>
        <v>0</v>
      </c>
      <c r="G43" s="69"/>
      <c r="H43" s="69"/>
      <c r="I43" s="69"/>
      <c r="J43" s="66">
        <f>L43+O43</f>
        <v>0</v>
      </c>
      <c r="K43" s="69">
        <f>K63+K54+K56+K69</f>
        <v>0</v>
      </c>
      <c r="L43" s="69"/>
      <c r="M43" s="69"/>
      <c r="N43" s="69"/>
      <c r="O43" s="69">
        <f>K43</f>
        <v>0</v>
      </c>
      <c r="P43" s="95">
        <f t="shared" si="9"/>
        <v>0</v>
      </c>
    </row>
    <row r="44" spans="1:17" s="14" customFormat="1" ht="25.5" hidden="1" x14ac:dyDescent="0.2">
      <c r="A44" s="52"/>
      <c r="B44" s="35"/>
      <c r="C44" s="35"/>
      <c r="D44" s="57" t="s">
        <v>516</v>
      </c>
      <c r="E44" s="66">
        <f>F44+I44</f>
        <v>0</v>
      </c>
      <c r="F44" s="114">
        <f>F63</f>
        <v>0</v>
      </c>
      <c r="G44" s="114"/>
      <c r="H44" s="114"/>
      <c r="I44" s="114"/>
      <c r="J44" s="66"/>
      <c r="K44" s="114"/>
      <c r="L44" s="114"/>
      <c r="M44" s="114"/>
      <c r="N44" s="114"/>
      <c r="O44" s="114"/>
      <c r="P44" s="95">
        <f t="shared" si="9"/>
        <v>0</v>
      </c>
    </row>
    <row r="45" spans="1:17" s="14" customFormat="1" ht="25.5" hidden="1" x14ac:dyDescent="0.2">
      <c r="A45" s="52"/>
      <c r="B45" s="35"/>
      <c r="C45" s="35"/>
      <c r="D45" s="57" t="s">
        <v>605</v>
      </c>
      <c r="E45" s="66">
        <f>F45</f>
        <v>0</v>
      </c>
      <c r="F45" s="114">
        <f>F80</f>
        <v>0</v>
      </c>
      <c r="G45" s="114"/>
      <c r="H45" s="114"/>
      <c r="I45" s="114"/>
      <c r="J45" s="66"/>
      <c r="K45" s="114"/>
      <c r="L45" s="114"/>
      <c r="M45" s="114"/>
      <c r="N45" s="114"/>
      <c r="O45" s="114"/>
      <c r="P45" s="95">
        <f t="shared" si="9"/>
        <v>0</v>
      </c>
    </row>
    <row r="46" spans="1:17" s="14" customFormat="1" ht="28.5" hidden="1" customHeight="1" x14ac:dyDescent="0.2">
      <c r="A46" s="52"/>
      <c r="B46" s="35"/>
      <c r="C46" s="35"/>
      <c r="D46" s="57" t="s">
        <v>619</v>
      </c>
      <c r="E46" s="66">
        <f>E60</f>
        <v>0</v>
      </c>
      <c r="F46" s="66">
        <f>F60</f>
        <v>0</v>
      </c>
      <c r="G46" s="66">
        <f>G60</f>
        <v>0</v>
      </c>
      <c r="H46" s="66">
        <f>H60</f>
        <v>0</v>
      </c>
      <c r="I46" s="66">
        <f>I60</f>
        <v>0</v>
      </c>
      <c r="J46" s="66">
        <f>L46+O46</f>
        <v>0</v>
      </c>
      <c r="K46" s="114">
        <f>K60</f>
        <v>0</v>
      </c>
      <c r="L46" s="114"/>
      <c r="M46" s="114"/>
      <c r="N46" s="114"/>
      <c r="O46" s="114">
        <f>O60</f>
        <v>0</v>
      </c>
      <c r="P46" s="95">
        <f t="shared" si="9"/>
        <v>0</v>
      </c>
    </row>
    <row r="47" spans="1:17" s="14" customFormat="1" ht="38.25" hidden="1" x14ac:dyDescent="0.2">
      <c r="A47" s="52"/>
      <c r="B47" s="68"/>
      <c r="C47" s="41"/>
      <c r="D47" s="56" t="s">
        <v>537</v>
      </c>
      <c r="E47" s="66">
        <f>E67+E76+E52</f>
        <v>0</v>
      </c>
      <c r="F47" s="66">
        <f>F67+F76+F52</f>
        <v>0</v>
      </c>
      <c r="G47" s="66">
        <f>G67+G76+G52</f>
        <v>0</v>
      </c>
      <c r="H47" s="66">
        <f>H67+H76</f>
        <v>0</v>
      </c>
      <c r="I47" s="66">
        <f>I67+I76</f>
        <v>0</v>
      </c>
      <c r="J47" s="66">
        <f t="shared" ref="J47:O47" si="10">J67+J76+J52</f>
        <v>0</v>
      </c>
      <c r="K47" s="66">
        <f t="shared" si="10"/>
        <v>0</v>
      </c>
      <c r="L47" s="66">
        <f t="shared" si="10"/>
        <v>0</v>
      </c>
      <c r="M47" s="66">
        <f t="shared" si="10"/>
        <v>0</v>
      </c>
      <c r="N47" s="66">
        <f t="shared" si="10"/>
        <v>0</v>
      </c>
      <c r="O47" s="66">
        <f t="shared" si="10"/>
        <v>0</v>
      </c>
      <c r="P47" s="95">
        <f t="shared" si="9"/>
        <v>0</v>
      </c>
    </row>
    <row r="48" spans="1:17" s="14" customFormat="1" ht="38.25" hidden="1" x14ac:dyDescent="0.2">
      <c r="A48" s="52"/>
      <c r="B48" s="68"/>
      <c r="C48" s="41"/>
      <c r="D48" s="56" t="s">
        <v>548</v>
      </c>
      <c r="E48" s="66">
        <f>F48+I48</f>
        <v>0</v>
      </c>
      <c r="F48" s="66">
        <f>F61+F53</f>
        <v>0</v>
      </c>
      <c r="G48" s="66">
        <f t="shared" ref="G48:N48" si="11">G56</f>
        <v>0</v>
      </c>
      <c r="H48" s="66">
        <f t="shared" si="11"/>
        <v>0</v>
      </c>
      <c r="I48" s="66">
        <f t="shared" si="11"/>
        <v>0</v>
      </c>
      <c r="J48" s="66">
        <f>K48</f>
        <v>0</v>
      </c>
      <c r="K48" s="66">
        <f>K61+K53</f>
        <v>0</v>
      </c>
      <c r="L48" s="66">
        <f t="shared" si="11"/>
        <v>0</v>
      </c>
      <c r="M48" s="66">
        <f t="shared" si="11"/>
        <v>0</v>
      </c>
      <c r="N48" s="66">
        <f t="shared" si="11"/>
        <v>0</v>
      </c>
      <c r="O48" s="66">
        <f>K48</f>
        <v>0</v>
      </c>
      <c r="P48" s="95">
        <f t="shared" si="9"/>
        <v>0</v>
      </c>
    </row>
    <row r="49" spans="1:16" x14ac:dyDescent="0.2">
      <c r="A49" s="53" t="s">
        <v>197</v>
      </c>
      <c r="B49" s="103"/>
      <c r="C49" s="113"/>
      <c r="D49" s="79" t="s">
        <v>139</v>
      </c>
      <c r="E49" s="107">
        <f>E50+E51+E55+E59+E64+E68+E70+E71+E72+E73+E78+E77+E74</f>
        <v>458696490</v>
      </c>
      <c r="F49" s="107">
        <f>F50+F51+F55+F59+F64+F68+F70+F71+F72+F73+F78+F77+F74</f>
        <v>458696490</v>
      </c>
      <c r="G49" s="107">
        <f>G50+G51+G55+G59+G64+G68+G70+G71+G72+G73+G78+G77+G74</f>
        <v>354539300</v>
      </c>
      <c r="H49" s="107">
        <f>H50+H51+H55+H59+H64+H68+H70+H71+H72+H73+H78+H77+H74</f>
        <v>38323600</v>
      </c>
      <c r="I49" s="107">
        <f>I50+I51+I55+I59+I64+I68+I70+I71+I72+I73+I78+I77+I74</f>
        <v>0</v>
      </c>
      <c r="J49" s="107">
        <f t="shared" ref="J49:O49" si="12">J50+J51+J55+J59+J64+J68+J70+J71+J72+J73+J78+J82</f>
        <v>24295086</v>
      </c>
      <c r="K49" s="107">
        <f t="shared" si="12"/>
        <v>1938810</v>
      </c>
      <c r="L49" s="107">
        <f t="shared" si="12"/>
        <v>22074216</v>
      </c>
      <c r="M49" s="107">
        <f t="shared" si="12"/>
        <v>1688270</v>
      </c>
      <c r="N49" s="107">
        <f t="shared" si="12"/>
        <v>284016</v>
      </c>
      <c r="O49" s="107">
        <f t="shared" si="12"/>
        <v>2220870</v>
      </c>
      <c r="P49" s="107">
        <f>P50+P51+P55+P59+P64+P68+P70+P71+P72+P73+P78+P74+P77+P82</f>
        <v>482991576</v>
      </c>
    </row>
    <row r="50" spans="1:16" s="6" customFormat="1" ht="25.5" x14ac:dyDescent="0.2">
      <c r="A50" s="53" t="s">
        <v>200</v>
      </c>
      <c r="B50" s="38" t="s">
        <v>199</v>
      </c>
      <c r="C50" s="38" t="s">
        <v>124</v>
      </c>
      <c r="D50" s="106" t="s">
        <v>198</v>
      </c>
      <c r="E50" s="70">
        <f t="shared" ref="E50:E81" si="13">F50+I50</f>
        <v>1252000</v>
      </c>
      <c r="F50" s="71">
        <f>1852900-600900</f>
        <v>1252000</v>
      </c>
      <c r="G50" s="71">
        <f>1476100-492500</f>
        <v>983600</v>
      </c>
      <c r="H50" s="71"/>
      <c r="I50" s="71"/>
      <c r="J50" s="70">
        <f t="shared" ref="J50:J82" si="14">L50+O50</f>
        <v>0</v>
      </c>
      <c r="K50" s="71"/>
      <c r="L50" s="71"/>
      <c r="M50" s="71"/>
      <c r="N50" s="71"/>
      <c r="O50" s="71">
        <f>K50</f>
        <v>0</v>
      </c>
      <c r="P50" s="95">
        <f t="shared" ref="P50:P107" si="15">E50+J50</f>
        <v>1252000</v>
      </c>
    </row>
    <row r="51" spans="1:16" x14ac:dyDescent="0.2">
      <c r="A51" s="53" t="s">
        <v>202</v>
      </c>
      <c r="B51" s="101" t="s">
        <v>61</v>
      </c>
      <c r="C51" s="101" t="s">
        <v>140</v>
      </c>
      <c r="D51" s="75" t="s">
        <v>201</v>
      </c>
      <c r="E51" s="70">
        <f t="shared" si="13"/>
        <v>166853500</v>
      </c>
      <c r="F51" s="71">
        <v>166853500</v>
      </c>
      <c r="G51" s="71">
        <v>114558400</v>
      </c>
      <c r="H51" s="71">
        <v>16158600</v>
      </c>
      <c r="I51" s="71"/>
      <c r="J51" s="70">
        <f t="shared" si="14"/>
        <v>16632736</v>
      </c>
      <c r="K51" s="71"/>
      <c r="L51" s="71">
        <v>16632736</v>
      </c>
      <c r="M51" s="71">
        <v>40820</v>
      </c>
      <c r="N51" s="71">
        <v>1886</v>
      </c>
      <c r="O51" s="71">
        <f>K51</f>
        <v>0</v>
      </c>
      <c r="P51" s="95">
        <f t="shared" si="15"/>
        <v>183486236</v>
      </c>
    </row>
    <row r="52" spans="1:16" ht="38.25" hidden="1" x14ac:dyDescent="0.2">
      <c r="A52" s="53"/>
      <c r="B52" s="101"/>
      <c r="C52" s="101"/>
      <c r="D52" s="56" t="s">
        <v>537</v>
      </c>
      <c r="E52" s="66">
        <f t="shared" si="13"/>
        <v>0</v>
      </c>
      <c r="F52" s="114"/>
      <c r="G52" s="114"/>
      <c r="H52" s="114"/>
      <c r="I52" s="71"/>
      <c r="J52" s="70">
        <f t="shared" si="14"/>
        <v>0</v>
      </c>
      <c r="K52" s="71"/>
      <c r="L52" s="71"/>
      <c r="M52" s="71"/>
      <c r="N52" s="71"/>
      <c r="O52" s="71">
        <f>K52</f>
        <v>0</v>
      </c>
      <c r="P52" s="95">
        <f t="shared" si="15"/>
        <v>0</v>
      </c>
    </row>
    <row r="53" spans="1:16" ht="38.25" hidden="1" x14ac:dyDescent="0.2">
      <c r="A53" s="53"/>
      <c r="B53" s="101"/>
      <c r="C53" s="101"/>
      <c r="D53" s="56" t="s">
        <v>548</v>
      </c>
      <c r="E53" s="66">
        <f t="shared" si="13"/>
        <v>0</v>
      </c>
      <c r="F53" s="114"/>
      <c r="G53" s="114"/>
      <c r="H53" s="114"/>
      <c r="I53" s="71"/>
      <c r="J53" s="70">
        <f t="shared" si="14"/>
        <v>0</v>
      </c>
      <c r="K53" s="71"/>
      <c r="L53" s="71"/>
      <c r="M53" s="71"/>
      <c r="N53" s="71"/>
      <c r="O53" s="71">
        <f>K53</f>
        <v>0</v>
      </c>
      <c r="P53" s="95">
        <f>E53+J53</f>
        <v>0</v>
      </c>
    </row>
    <row r="54" spans="1:16" s="14" customFormat="1" hidden="1" x14ac:dyDescent="0.2">
      <c r="A54" s="52"/>
      <c r="B54" s="35"/>
      <c r="C54" s="35"/>
      <c r="D54" s="57" t="s">
        <v>520</v>
      </c>
      <c r="E54" s="70">
        <f t="shared" si="13"/>
        <v>0</v>
      </c>
      <c r="F54" s="114"/>
      <c r="G54" s="114"/>
      <c r="H54" s="114"/>
      <c r="I54" s="114"/>
      <c r="J54" s="70">
        <f t="shared" si="14"/>
        <v>0</v>
      </c>
      <c r="K54" s="114"/>
      <c r="L54" s="114"/>
      <c r="M54" s="114"/>
      <c r="N54" s="114"/>
      <c r="O54" s="71">
        <f>K54</f>
        <v>0</v>
      </c>
      <c r="P54" s="95">
        <f t="shared" si="15"/>
        <v>0</v>
      </c>
    </row>
    <row r="55" spans="1:16" ht="38.25" x14ac:dyDescent="0.2">
      <c r="A55" s="53" t="s">
        <v>204</v>
      </c>
      <c r="B55" s="101" t="s">
        <v>63</v>
      </c>
      <c r="C55" s="101" t="s">
        <v>141</v>
      </c>
      <c r="D55" s="104" t="s">
        <v>203</v>
      </c>
      <c r="E55" s="70">
        <f t="shared" si="13"/>
        <v>252829590</v>
      </c>
      <c r="F55" s="71">
        <f>84360+280662500+4082730-32000000</f>
        <v>252829590</v>
      </c>
      <c r="G55" s="71">
        <f>210878900+3346500-2000000</f>
        <v>212225400</v>
      </c>
      <c r="H55" s="71">
        <v>18928200</v>
      </c>
      <c r="I55" s="71"/>
      <c r="J55" s="70">
        <f t="shared" si="14"/>
        <v>6366750</v>
      </c>
      <c r="K55" s="71">
        <v>1663810</v>
      </c>
      <c r="L55" s="71">
        <v>4464280</v>
      </c>
      <c r="M55" s="71">
        <v>1424750</v>
      </c>
      <c r="N55" s="71">
        <v>258260</v>
      </c>
      <c r="O55" s="71">
        <f>K55+238660</f>
        <v>1902470</v>
      </c>
      <c r="P55" s="95">
        <f t="shared" si="15"/>
        <v>259196340</v>
      </c>
    </row>
    <row r="56" spans="1:16" hidden="1" x14ac:dyDescent="0.2">
      <c r="A56" s="53"/>
      <c r="B56" s="101"/>
      <c r="C56" s="101"/>
      <c r="D56" s="56" t="s">
        <v>520</v>
      </c>
      <c r="E56" s="66">
        <f t="shared" si="13"/>
        <v>0</v>
      </c>
      <c r="F56" s="114"/>
      <c r="G56" s="71"/>
      <c r="H56" s="71"/>
      <c r="I56" s="71"/>
      <c r="J56" s="66">
        <f t="shared" si="14"/>
        <v>0</v>
      </c>
      <c r="K56" s="114"/>
      <c r="L56" s="114"/>
      <c r="M56" s="114"/>
      <c r="N56" s="114"/>
      <c r="O56" s="114">
        <f t="shared" ref="O56:O82" si="16">K56</f>
        <v>0</v>
      </c>
      <c r="P56" s="110">
        <f t="shared" si="15"/>
        <v>0</v>
      </c>
    </row>
    <row r="57" spans="1:16" x14ac:dyDescent="0.2">
      <c r="A57" s="53"/>
      <c r="B57" s="101"/>
      <c r="C57" s="101"/>
      <c r="D57" s="56" t="s">
        <v>88</v>
      </c>
      <c r="E57" s="66">
        <f t="shared" si="13"/>
        <v>188071800</v>
      </c>
      <c r="F57" s="114">
        <v>188071800</v>
      </c>
      <c r="G57" s="114">
        <v>154157200</v>
      </c>
      <c r="H57" s="71"/>
      <c r="I57" s="71"/>
      <c r="J57" s="70">
        <f t="shared" si="14"/>
        <v>0</v>
      </c>
      <c r="K57" s="71"/>
      <c r="L57" s="71"/>
      <c r="M57" s="71"/>
      <c r="N57" s="71"/>
      <c r="O57" s="71">
        <f t="shared" si="16"/>
        <v>0</v>
      </c>
      <c r="P57" s="95">
        <f t="shared" si="15"/>
        <v>188071800</v>
      </c>
    </row>
    <row r="58" spans="1:16" ht="25.5" hidden="1" customHeight="1" x14ac:dyDescent="0.2">
      <c r="A58" s="53"/>
      <c r="B58" s="101"/>
      <c r="C58" s="101"/>
      <c r="D58" s="56" t="s">
        <v>166</v>
      </c>
      <c r="E58" s="66">
        <f t="shared" si="13"/>
        <v>0</v>
      </c>
      <c r="F58" s="71"/>
      <c r="G58" s="71"/>
      <c r="H58" s="71"/>
      <c r="I58" s="71"/>
      <c r="J58" s="70">
        <f t="shared" si="14"/>
        <v>0</v>
      </c>
      <c r="K58" s="71"/>
      <c r="L58" s="71"/>
      <c r="M58" s="71"/>
      <c r="N58" s="71"/>
      <c r="O58" s="71">
        <f>K58</f>
        <v>0</v>
      </c>
      <c r="P58" s="95">
        <f>E58+J58</f>
        <v>0</v>
      </c>
    </row>
    <row r="59" spans="1:16" hidden="1" x14ac:dyDescent="0.2">
      <c r="A59" s="53">
        <v>1011030</v>
      </c>
      <c r="B59" s="101" t="s">
        <v>126</v>
      </c>
      <c r="C59" s="101" t="s">
        <v>141</v>
      </c>
      <c r="D59" s="75" t="s">
        <v>89</v>
      </c>
      <c r="E59" s="66">
        <f t="shared" si="13"/>
        <v>0</v>
      </c>
      <c r="F59" s="71"/>
      <c r="G59" s="71"/>
      <c r="H59" s="71"/>
      <c r="I59" s="71"/>
      <c r="J59" s="70">
        <f t="shared" si="14"/>
        <v>0</v>
      </c>
      <c r="K59" s="71"/>
      <c r="L59" s="71"/>
      <c r="M59" s="71"/>
      <c r="N59" s="71"/>
      <c r="O59" s="71">
        <f>K59</f>
        <v>0</v>
      </c>
      <c r="P59" s="95">
        <f>E59+J59</f>
        <v>0</v>
      </c>
    </row>
    <row r="60" spans="1:16" s="14" customFormat="1" ht="29.25" hidden="1" customHeight="1" x14ac:dyDescent="0.2">
      <c r="A60" s="52"/>
      <c r="B60" s="35"/>
      <c r="C60" s="35"/>
      <c r="D60" s="57" t="s">
        <v>619</v>
      </c>
      <c r="E60" s="66">
        <f t="shared" si="13"/>
        <v>0</v>
      </c>
      <c r="F60" s="114"/>
      <c r="G60" s="114"/>
      <c r="H60" s="114"/>
      <c r="I60" s="114"/>
      <c r="J60" s="70">
        <f t="shared" si="14"/>
        <v>0</v>
      </c>
      <c r="K60" s="114"/>
      <c r="L60" s="114"/>
      <c r="M60" s="114"/>
      <c r="N60" s="114"/>
      <c r="O60" s="71">
        <f>K60</f>
        <v>0</v>
      </c>
      <c r="P60" s="95">
        <f>E60+J60</f>
        <v>0</v>
      </c>
    </row>
    <row r="61" spans="1:16" ht="38.25" hidden="1" x14ac:dyDescent="0.2">
      <c r="A61" s="53"/>
      <c r="B61" s="101"/>
      <c r="C61" s="101"/>
      <c r="D61" s="57" t="s">
        <v>606</v>
      </c>
      <c r="E61" s="66">
        <f t="shared" si="13"/>
        <v>0</v>
      </c>
      <c r="F61" s="71"/>
      <c r="G61" s="71"/>
      <c r="H61" s="71"/>
      <c r="I61" s="71"/>
      <c r="J61" s="70">
        <f t="shared" si="14"/>
        <v>0</v>
      </c>
      <c r="K61" s="71"/>
      <c r="L61" s="71"/>
      <c r="M61" s="71"/>
      <c r="N61" s="71"/>
      <c r="O61" s="71">
        <f>K61</f>
        <v>0</v>
      </c>
      <c r="P61" s="95">
        <f>E61+J61</f>
        <v>0</v>
      </c>
    </row>
    <row r="62" spans="1:16" ht="25.5" hidden="1" x14ac:dyDescent="0.2">
      <c r="A62" s="53"/>
      <c r="B62" s="101"/>
      <c r="C62" s="101"/>
      <c r="D62" s="57" t="s">
        <v>503</v>
      </c>
      <c r="E62" s="66">
        <f t="shared" si="13"/>
        <v>0</v>
      </c>
      <c r="F62" s="114"/>
      <c r="G62" s="114"/>
      <c r="H62" s="114"/>
      <c r="I62" s="114"/>
      <c r="J62" s="66">
        <f t="shared" si="14"/>
        <v>0</v>
      </c>
      <c r="K62" s="114"/>
      <c r="L62" s="114"/>
      <c r="M62" s="114"/>
      <c r="N62" s="114"/>
      <c r="O62" s="114">
        <f t="shared" si="16"/>
        <v>0</v>
      </c>
      <c r="P62" s="95">
        <f t="shared" si="15"/>
        <v>0</v>
      </c>
    </row>
    <row r="63" spans="1:16" ht="25.5" hidden="1" x14ac:dyDescent="0.2">
      <c r="A63" s="53"/>
      <c r="B63" s="101"/>
      <c r="C63" s="101"/>
      <c r="D63" s="57" t="s">
        <v>516</v>
      </c>
      <c r="E63" s="66">
        <f t="shared" si="13"/>
        <v>0</v>
      </c>
      <c r="F63" s="114"/>
      <c r="G63" s="114"/>
      <c r="H63" s="114"/>
      <c r="I63" s="114"/>
      <c r="J63" s="66">
        <f t="shared" si="14"/>
        <v>0</v>
      </c>
      <c r="K63" s="114"/>
      <c r="L63" s="114"/>
      <c r="M63" s="114"/>
      <c r="N63" s="114"/>
      <c r="O63" s="114">
        <f t="shared" si="16"/>
        <v>0</v>
      </c>
      <c r="P63" s="95">
        <f t="shared" si="15"/>
        <v>0</v>
      </c>
    </row>
    <row r="64" spans="1:16" ht="38.25" x14ac:dyDescent="0.2">
      <c r="A64" s="53" t="s">
        <v>206</v>
      </c>
      <c r="B64" s="101" t="s">
        <v>25</v>
      </c>
      <c r="C64" s="101" t="s">
        <v>111</v>
      </c>
      <c r="D64" s="22" t="s">
        <v>205</v>
      </c>
      <c r="E64" s="70">
        <f t="shared" si="13"/>
        <v>1916800</v>
      </c>
      <c r="F64" s="71">
        <v>1916800</v>
      </c>
      <c r="G64" s="71">
        <v>1440000</v>
      </c>
      <c r="H64" s="71"/>
      <c r="I64" s="71"/>
      <c r="J64" s="70">
        <f t="shared" si="14"/>
        <v>0</v>
      </c>
      <c r="K64" s="71"/>
      <c r="L64" s="71"/>
      <c r="M64" s="71"/>
      <c r="N64" s="71"/>
      <c r="O64" s="71">
        <f t="shared" si="16"/>
        <v>0</v>
      </c>
      <c r="P64" s="95">
        <f t="shared" si="15"/>
        <v>1916800</v>
      </c>
    </row>
    <row r="65" spans="1:16" x14ac:dyDescent="0.2">
      <c r="A65" s="53"/>
      <c r="B65" s="101"/>
      <c r="C65" s="101"/>
      <c r="D65" s="57" t="s">
        <v>88</v>
      </c>
      <c r="E65" s="70">
        <f t="shared" si="13"/>
        <v>1756800</v>
      </c>
      <c r="F65" s="71">
        <v>1756800</v>
      </c>
      <c r="G65" s="71">
        <v>1440000</v>
      </c>
      <c r="H65" s="71"/>
      <c r="I65" s="71"/>
      <c r="J65" s="70">
        <f t="shared" si="14"/>
        <v>0</v>
      </c>
      <c r="K65" s="71"/>
      <c r="L65" s="71"/>
      <c r="M65" s="71"/>
      <c r="N65" s="71"/>
      <c r="O65" s="71">
        <f t="shared" si="16"/>
        <v>0</v>
      </c>
      <c r="P65" s="95">
        <f t="shared" si="15"/>
        <v>1756800</v>
      </c>
    </row>
    <row r="66" spans="1:16" ht="25.5" hidden="1" x14ac:dyDescent="0.2">
      <c r="A66" s="53"/>
      <c r="B66" s="101"/>
      <c r="C66" s="101"/>
      <c r="D66" s="57" t="s">
        <v>503</v>
      </c>
      <c r="E66" s="70"/>
      <c r="F66" s="71"/>
      <c r="G66" s="71"/>
      <c r="H66" s="71"/>
      <c r="I66" s="71"/>
      <c r="J66" s="70">
        <f t="shared" si="14"/>
        <v>0</v>
      </c>
      <c r="K66" s="71"/>
      <c r="L66" s="71"/>
      <c r="M66" s="71"/>
      <c r="N66" s="71"/>
      <c r="O66" s="71">
        <f>K66</f>
        <v>0</v>
      </c>
      <c r="P66" s="95">
        <f t="shared" si="15"/>
        <v>0</v>
      </c>
    </row>
    <row r="67" spans="1:16" s="14" customFormat="1" ht="38.25" hidden="1" x14ac:dyDescent="0.2">
      <c r="A67" s="52"/>
      <c r="B67" s="35"/>
      <c r="C67" s="35"/>
      <c r="D67" s="56" t="s">
        <v>537</v>
      </c>
      <c r="E67" s="66">
        <f>F67+I67</f>
        <v>0</v>
      </c>
      <c r="F67" s="114"/>
      <c r="G67" s="114"/>
      <c r="H67" s="114"/>
      <c r="I67" s="114"/>
      <c r="J67" s="66">
        <f>L67+O67</f>
        <v>0</v>
      </c>
      <c r="K67" s="114"/>
      <c r="L67" s="114"/>
      <c r="M67" s="114"/>
      <c r="N67" s="114"/>
      <c r="O67" s="114">
        <f t="shared" si="16"/>
        <v>0</v>
      </c>
      <c r="P67" s="110">
        <f t="shared" si="15"/>
        <v>0</v>
      </c>
    </row>
    <row r="68" spans="1:16" ht="25.5" x14ac:dyDescent="0.2">
      <c r="A68" s="53" t="s">
        <v>208</v>
      </c>
      <c r="B68" s="101" t="s">
        <v>125</v>
      </c>
      <c r="C68" s="101" t="s">
        <v>142</v>
      </c>
      <c r="D68" s="104" t="s">
        <v>207</v>
      </c>
      <c r="E68" s="70">
        <f t="shared" si="13"/>
        <v>23942100</v>
      </c>
      <c r="F68" s="71">
        <v>23942100</v>
      </c>
      <c r="G68" s="71">
        <v>17248400</v>
      </c>
      <c r="H68" s="71">
        <v>2208400</v>
      </c>
      <c r="I68" s="71"/>
      <c r="J68" s="70">
        <f>L68+O68</f>
        <v>1295600</v>
      </c>
      <c r="K68" s="71">
        <v>275000</v>
      </c>
      <c r="L68" s="71">
        <v>977200</v>
      </c>
      <c r="M68" s="71">
        <v>222700</v>
      </c>
      <c r="N68" s="71">
        <v>23870</v>
      </c>
      <c r="O68" s="114">
        <f>K68+43400</f>
        <v>318400</v>
      </c>
      <c r="P68" s="95">
        <f>E68+J68</f>
        <v>25237700</v>
      </c>
    </row>
    <row r="69" spans="1:16" s="14" customFormat="1" hidden="1" x14ac:dyDescent="0.2">
      <c r="A69" s="52"/>
      <c r="B69" s="35"/>
      <c r="C69" s="35"/>
      <c r="D69" s="34" t="s">
        <v>520</v>
      </c>
      <c r="E69" s="66"/>
      <c r="F69" s="114"/>
      <c r="G69" s="114"/>
      <c r="H69" s="114"/>
      <c r="I69" s="114"/>
      <c r="J69" s="70">
        <f>L69+O69</f>
        <v>0</v>
      </c>
      <c r="K69" s="114"/>
      <c r="L69" s="114"/>
      <c r="M69" s="114"/>
      <c r="N69" s="114"/>
      <c r="O69" s="114">
        <f t="shared" si="16"/>
        <v>0</v>
      </c>
      <c r="P69" s="110">
        <f>E69+J69</f>
        <v>0</v>
      </c>
    </row>
    <row r="70" spans="1:16" x14ac:dyDescent="0.2">
      <c r="A70" s="53" t="s">
        <v>211</v>
      </c>
      <c r="B70" s="101" t="s">
        <v>210</v>
      </c>
      <c r="C70" s="101" t="s">
        <v>143</v>
      </c>
      <c r="D70" s="104" t="s">
        <v>209</v>
      </c>
      <c r="E70" s="70">
        <f t="shared" si="13"/>
        <v>4720400</v>
      </c>
      <c r="F70" s="71">
        <v>4720400</v>
      </c>
      <c r="G70" s="71">
        <v>2819500</v>
      </c>
      <c r="H70" s="71">
        <v>1028400</v>
      </c>
      <c r="I70" s="71"/>
      <c r="J70" s="70">
        <f t="shared" si="14"/>
        <v>0</v>
      </c>
      <c r="K70" s="71"/>
      <c r="L70" s="71"/>
      <c r="M70" s="71"/>
      <c r="N70" s="71"/>
      <c r="O70" s="71">
        <f t="shared" si="16"/>
        <v>0</v>
      </c>
      <c r="P70" s="95">
        <f t="shared" si="15"/>
        <v>4720400</v>
      </c>
    </row>
    <row r="71" spans="1:16" hidden="1" x14ac:dyDescent="0.2">
      <c r="A71" s="53">
        <v>1011190</v>
      </c>
      <c r="B71" s="101" t="s">
        <v>30</v>
      </c>
      <c r="C71" s="101" t="s">
        <v>143</v>
      </c>
      <c r="D71" s="104" t="s">
        <v>90</v>
      </c>
      <c r="E71" s="70">
        <f t="shared" si="13"/>
        <v>0</v>
      </c>
      <c r="F71" s="71"/>
      <c r="G71" s="71"/>
      <c r="H71" s="71"/>
      <c r="I71" s="71"/>
      <c r="J71" s="70">
        <f t="shared" si="14"/>
        <v>0</v>
      </c>
      <c r="K71" s="71"/>
      <c r="L71" s="71"/>
      <c r="M71" s="71"/>
      <c r="N71" s="71"/>
      <c r="O71" s="71">
        <f t="shared" si="16"/>
        <v>0</v>
      </c>
      <c r="P71" s="95">
        <f t="shared" si="15"/>
        <v>0</v>
      </c>
    </row>
    <row r="72" spans="1:16" hidden="1" x14ac:dyDescent="0.2">
      <c r="A72" s="53">
        <v>1011200</v>
      </c>
      <c r="B72" s="101" t="s">
        <v>31</v>
      </c>
      <c r="C72" s="101" t="s">
        <v>143</v>
      </c>
      <c r="D72" s="104" t="s">
        <v>91</v>
      </c>
      <c r="E72" s="70">
        <f t="shared" si="13"/>
        <v>0</v>
      </c>
      <c r="F72" s="71"/>
      <c r="G72" s="71"/>
      <c r="H72" s="71"/>
      <c r="I72" s="71"/>
      <c r="J72" s="70">
        <f t="shared" si="14"/>
        <v>0</v>
      </c>
      <c r="K72" s="71"/>
      <c r="L72" s="71"/>
      <c r="M72" s="71"/>
      <c r="N72" s="71"/>
      <c r="O72" s="71">
        <f t="shared" si="16"/>
        <v>0</v>
      </c>
      <c r="P72" s="95">
        <f t="shared" si="15"/>
        <v>0</v>
      </c>
    </row>
    <row r="73" spans="1:16" ht="13.5" hidden="1" customHeight="1" x14ac:dyDescent="0.2">
      <c r="A73" s="53" t="s">
        <v>214</v>
      </c>
      <c r="B73" s="101" t="s">
        <v>213</v>
      </c>
      <c r="C73" s="101"/>
      <c r="D73" s="115" t="s">
        <v>212</v>
      </c>
      <c r="E73" s="70">
        <f t="shared" si="13"/>
        <v>0</v>
      </c>
      <c r="F73" s="71"/>
      <c r="G73" s="71"/>
      <c r="H73" s="71"/>
      <c r="I73" s="71"/>
      <c r="J73" s="70">
        <f t="shared" si="14"/>
        <v>0</v>
      </c>
      <c r="K73" s="71">
        <f>K74+K77</f>
        <v>0</v>
      </c>
      <c r="L73" s="71">
        <f>L74+L77</f>
        <v>0</v>
      </c>
      <c r="M73" s="71">
        <f>M74+M77</f>
        <v>0</v>
      </c>
      <c r="N73" s="71">
        <f>N74+N77</f>
        <v>0</v>
      </c>
      <c r="O73" s="71">
        <f t="shared" si="16"/>
        <v>0</v>
      </c>
      <c r="P73" s="95">
        <f t="shared" si="15"/>
        <v>0</v>
      </c>
    </row>
    <row r="74" spans="1:16" s="14" customFormat="1" x14ac:dyDescent="0.2">
      <c r="A74" s="52" t="s">
        <v>424</v>
      </c>
      <c r="B74" s="35" t="s">
        <v>422</v>
      </c>
      <c r="C74" s="35" t="s">
        <v>143</v>
      </c>
      <c r="D74" s="36" t="s">
        <v>426</v>
      </c>
      <c r="E74" s="66">
        <f>F74+I74</f>
        <v>6263300</v>
      </c>
      <c r="F74" s="114">
        <v>6263300</v>
      </c>
      <c r="G74" s="114">
        <v>4949800</v>
      </c>
      <c r="H74" s="114"/>
      <c r="I74" s="114"/>
      <c r="J74" s="66">
        <f t="shared" si="14"/>
        <v>0</v>
      </c>
      <c r="K74" s="114"/>
      <c r="L74" s="114"/>
      <c r="M74" s="114"/>
      <c r="N74" s="114"/>
      <c r="O74" s="114">
        <f t="shared" si="16"/>
        <v>0</v>
      </c>
      <c r="P74" s="110">
        <f t="shared" si="15"/>
        <v>6263300</v>
      </c>
    </row>
    <row r="75" spans="1:16" s="14" customFormat="1" hidden="1" x14ac:dyDescent="0.2">
      <c r="A75" s="52"/>
      <c r="B75" s="35"/>
      <c r="C75" s="35"/>
      <c r="D75" s="36" t="s">
        <v>588</v>
      </c>
      <c r="E75" s="66"/>
      <c r="F75" s="114"/>
      <c r="G75" s="114"/>
      <c r="H75" s="114"/>
      <c r="I75" s="114"/>
      <c r="J75" s="66"/>
      <c r="K75" s="114"/>
      <c r="L75" s="114"/>
      <c r="M75" s="114"/>
      <c r="N75" s="114"/>
      <c r="O75" s="114"/>
      <c r="P75" s="110"/>
    </row>
    <row r="76" spans="1:16" s="14" customFormat="1" ht="38.25" hidden="1" x14ac:dyDescent="0.2">
      <c r="A76" s="52"/>
      <c r="B76" s="35"/>
      <c r="C76" s="35"/>
      <c r="D76" s="36" t="s">
        <v>537</v>
      </c>
      <c r="E76" s="66"/>
      <c r="F76" s="114"/>
      <c r="G76" s="114"/>
      <c r="H76" s="114"/>
      <c r="I76" s="114"/>
      <c r="J76" s="66">
        <f t="shared" si="14"/>
        <v>0</v>
      </c>
      <c r="K76" s="114"/>
      <c r="L76" s="114"/>
      <c r="M76" s="114"/>
      <c r="N76" s="114"/>
      <c r="O76" s="114">
        <f t="shared" si="16"/>
        <v>0</v>
      </c>
      <c r="P76" s="110">
        <f t="shared" si="15"/>
        <v>0</v>
      </c>
    </row>
    <row r="77" spans="1:16" s="14" customFormat="1" x14ac:dyDescent="0.2">
      <c r="A77" s="52" t="s">
        <v>425</v>
      </c>
      <c r="B77" s="35" t="s">
        <v>423</v>
      </c>
      <c r="C77" s="35" t="s">
        <v>143</v>
      </c>
      <c r="D77" s="36" t="s">
        <v>427</v>
      </c>
      <c r="E77" s="66">
        <f t="shared" si="13"/>
        <v>477000</v>
      </c>
      <c r="F77" s="114">
        <v>477000</v>
      </c>
      <c r="G77" s="114"/>
      <c r="H77" s="114"/>
      <c r="I77" s="114"/>
      <c r="J77" s="66">
        <f t="shared" si="14"/>
        <v>0</v>
      </c>
      <c r="K77" s="114"/>
      <c r="L77" s="114"/>
      <c r="M77" s="114"/>
      <c r="N77" s="114"/>
      <c r="O77" s="114">
        <f t="shared" si="16"/>
        <v>0</v>
      </c>
      <c r="P77" s="110">
        <f t="shared" si="15"/>
        <v>477000</v>
      </c>
    </row>
    <row r="78" spans="1:16" s="29" customFormat="1" x14ac:dyDescent="0.2">
      <c r="A78" s="54" t="s">
        <v>460</v>
      </c>
      <c r="B78" s="146" t="s">
        <v>23</v>
      </c>
      <c r="C78" s="146" t="s">
        <v>143</v>
      </c>
      <c r="D78" s="78" t="s">
        <v>602</v>
      </c>
      <c r="E78" s="70">
        <f t="shared" si="13"/>
        <v>441800</v>
      </c>
      <c r="F78" s="71">
        <v>441800</v>
      </c>
      <c r="G78" s="71">
        <v>314200</v>
      </c>
      <c r="H78" s="71"/>
      <c r="I78" s="71"/>
      <c r="J78" s="70">
        <f t="shared" si="14"/>
        <v>0</v>
      </c>
      <c r="K78" s="71"/>
      <c r="L78" s="71"/>
      <c r="M78" s="71"/>
      <c r="N78" s="71"/>
      <c r="O78" s="71">
        <f t="shared" si="16"/>
        <v>0</v>
      </c>
      <c r="P78" s="95">
        <f t="shared" si="15"/>
        <v>441800</v>
      </c>
    </row>
    <row r="79" spans="1:16" s="14" customFormat="1" x14ac:dyDescent="0.2">
      <c r="A79" s="52"/>
      <c r="B79" s="49"/>
      <c r="C79" s="49"/>
      <c r="D79" s="36" t="s">
        <v>588</v>
      </c>
      <c r="E79" s="70">
        <f t="shared" si="13"/>
        <v>274800</v>
      </c>
      <c r="F79" s="114">
        <v>274800</v>
      </c>
      <c r="G79" s="114">
        <v>225300</v>
      </c>
      <c r="H79" s="114"/>
      <c r="I79" s="114"/>
      <c r="J79" s="70">
        <f t="shared" si="14"/>
        <v>0</v>
      </c>
      <c r="K79" s="114"/>
      <c r="L79" s="114"/>
      <c r="M79" s="114"/>
      <c r="N79" s="114"/>
      <c r="O79" s="71">
        <f t="shared" si="16"/>
        <v>0</v>
      </c>
      <c r="P79" s="95">
        <f t="shared" si="15"/>
        <v>274800</v>
      </c>
    </row>
    <row r="80" spans="1:16" s="14" customFormat="1" ht="25.5" hidden="1" x14ac:dyDescent="0.2">
      <c r="A80" s="52"/>
      <c r="B80" s="49"/>
      <c r="C80" s="49"/>
      <c r="D80" s="57" t="s">
        <v>605</v>
      </c>
      <c r="E80" s="70">
        <f t="shared" si="13"/>
        <v>0</v>
      </c>
      <c r="F80" s="114"/>
      <c r="G80" s="114"/>
      <c r="H80" s="114"/>
      <c r="I80" s="114"/>
      <c r="J80" s="70">
        <f t="shared" si="14"/>
        <v>0</v>
      </c>
      <c r="K80" s="114"/>
      <c r="L80" s="114"/>
      <c r="M80" s="114"/>
      <c r="N80" s="114"/>
      <c r="O80" s="71">
        <f t="shared" si="16"/>
        <v>0</v>
      </c>
      <c r="P80" s="95">
        <f t="shared" si="15"/>
        <v>0</v>
      </c>
    </row>
    <row r="81" spans="1:17" s="14" customFormat="1" hidden="1" x14ac:dyDescent="0.2">
      <c r="A81" s="52"/>
      <c r="B81" s="49"/>
      <c r="C81" s="49"/>
      <c r="D81" s="36" t="s">
        <v>520</v>
      </c>
      <c r="E81" s="70">
        <f t="shared" si="13"/>
        <v>0</v>
      </c>
      <c r="F81" s="114"/>
      <c r="G81" s="114"/>
      <c r="H81" s="114"/>
      <c r="I81" s="114"/>
      <c r="J81" s="70">
        <f t="shared" si="14"/>
        <v>0</v>
      </c>
      <c r="K81" s="114"/>
      <c r="L81" s="114"/>
      <c r="M81" s="114"/>
      <c r="N81" s="114"/>
      <c r="O81" s="71">
        <f t="shared" si="16"/>
        <v>0</v>
      </c>
      <c r="P81" s="95">
        <f t="shared" si="15"/>
        <v>0</v>
      </c>
    </row>
    <row r="82" spans="1:17" s="29" customFormat="1" hidden="1" x14ac:dyDescent="0.2">
      <c r="A82" s="54" t="s">
        <v>634</v>
      </c>
      <c r="B82" s="146" t="s">
        <v>195</v>
      </c>
      <c r="C82" s="41" t="s">
        <v>130</v>
      </c>
      <c r="D82" s="42" t="s">
        <v>196</v>
      </c>
      <c r="E82" s="70"/>
      <c r="F82" s="71"/>
      <c r="G82" s="71"/>
      <c r="H82" s="71"/>
      <c r="I82" s="71"/>
      <c r="J82" s="70">
        <f t="shared" si="14"/>
        <v>0</v>
      </c>
      <c r="K82" s="71"/>
      <c r="L82" s="71"/>
      <c r="M82" s="71"/>
      <c r="N82" s="71"/>
      <c r="O82" s="71">
        <f t="shared" si="16"/>
        <v>0</v>
      </c>
      <c r="P82" s="95">
        <f t="shared" si="15"/>
        <v>0</v>
      </c>
    </row>
    <row r="83" spans="1:17" x14ac:dyDescent="0.2">
      <c r="A83" s="55" t="s">
        <v>177</v>
      </c>
      <c r="B83" s="87"/>
      <c r="C83" s="88"/>
      <c r="D83" s="89" t="s">
        <v>95</v>
      </c>
      <c r="E83" s="107">
        <f>E91</f>
        <v>107677700</v>
      </c>
      <c r="F83" s="107">
        <f t="shared" ref="F83:O83" si="17">F91</f>
        <v>107677700</v>
      </c>
      <c r="G83" s="107">
        <f t="shared" si="17"/>
        <v>1762400</v>
      </c>
      <c r="H83" s="107">
        <f t="shared" si="17"/>
        <v>11500</v>
      </c>
      <c r="I83" s="107">
        <f t="shared" si="17"/>
        <v>0</v>
      </c>
      <c r="J83" s="107">
        <f t="shared" si="17"/>
        <v>0</v>
      </c>
      <c r="K83" s="107">
        <f>K91</f>
        <v>0</v>
      </c>
      <c r="L83" s="107">
        <f t="shared" si="17"/>
        <v>0</v>
      </c>
      <c r="M83" s="107">
        <f t="shared" si="17"/>
        <v>0</v>
      </c>
      <c r="N83" s="107">
        <f t="shared" si="17"/>
        <v>0</v>
      </c>
      <c r="O83" s="107">
        <f t="shared" si="17"/>
        <v>0</v>
      </c>
      <c r="P83" s="95">
        <f t="shared" si="15"/>
        <v>107677700</v>
      </c>
      <c r="Q83" s="81"/>
    </row>
    <row r="84" spans="1:17" s="14" customFormat="1" x14ac:dyDescent="0.2">
      <c r="A84" s="52"/>
      <c r="B84" s="68"/>
      <c r="C84" s="32"/>
      <c r="D84" s="56" t="s">
        <v>97</v>
      </c>
      <c r="E84" s="66">
        <f>F84+I84</f>
        <v>30550600</v>
      </c>
      <c r="F84" s="69">
        <f>F94+F100+F113+F106</f>
        <v>30550600</v>
      </c>
      <c r="G84" s="69">
        <f>SUM(G94+G97+G100+G102+G116+G111+G128+G120+G123)</f>
        <v>0</v>
      </c>
      <c r="H84" s="69">
        <f>SUM(H94+H97+H100+H102+H116+H111+H128+H120+H123)</f>
        <v>0</v>
      </c>
      <c r="I84" s="69">
        <f>SUM(I94+I97+I100+I102+I116+I111+I128+I120+I123)</f>
        <v>0</v>
      </c>
      <c r="J84" s="69">
        <f>SUM(J94+J100+J102+J116+J111+J128)</f>
        <v>0</v>
      </c>
      <c r="K84" s="69">
        <f>SUM(K94+K100+K102+K116+K111+K128)</f>
        <v>0</v>
      </c>
      <c r="L84" s="69">
        <f>SUM(L94+L97+L100+L102+L116+L111+L128)</f>
        <v>0</v>
      </c>
      <c r="M84" s="69">
        <f>SUM(M94+M97+M100+M102+M116+M111+M128)</f>
        <v>0</v>
      </c>
      <c r="N84" s="69">
        <f>SUM(N94+N97+N100+N102+N116+N111+N128)</f>
        <v>0</v>
      </c>
      <c r="O84" s="69">
        <f>SUM(O94+O100+O102+O116+O111+O128)</f>
        <v>0</v>
      </c>
      <c r="P84" s="110">
        <f t="shared" si="15"/>
        <v>30550600</v>
      </c>
    </row>
    <row r="85" spans="1:17" s="14" customFormat="1" ht="25.5" hidden="1" x14ac:dyDescent="0.2">
      <c r="A85" s="52"/>
      <c r="B85" s="68"/>
      <c r="C85" s="32"/>
      <c r="D85" s="56" t="s">
        <v>504</v>
      </c>
      <c r="E85" s="66">
        <f>F85+I85</f>
        <v>0</v>
      </c>
      <c r="F85" s="69">
        <f>F107+F97</f>
        <v>0</v>
      </c>
      <c r="G85" s="69"/>
      <c r="H85" s="69"/>
      <c r="I85" s="69"/>
      <c r="J85" s="69">
        <f>L85+O85</f>
        <v>0</v>
      </c>
      <c r="K85" s="69">
        <f>K107+K97+K103+K114</f>
        <v>0</v>
      </c>
      <c r="L85" s="69"/>
      <c r="M85" s="69"/>
      <c r="N85" s="69"/>
      <c r="O85" s="69">
        <f>K85</f>
        <v>0</v>
      </c>
      <c r="P85" s="110">
        <f t="shared" si="15"/>
        <v>0</v>
      </c>
    </row>
    <row r="86" spans="1:17" s="14" customFormat="1" ht="25.5" hidden="1" x14ac:dyDescent="0.2">
      <c r="A86" s="52"/>
      <c r="B86" s="68"/>
      <c r="C86" s="32"/>
      <c r="D86" s="56" t="s">
        <v>517</v>
      </c>
      <c r="E86" s="66">
        <f>F86+I86</f>
        <v>0</v>
      </c>
      <c r="F86" s="69"/>
      <c r="G86" s="69"/>
      <c r="H86" s="69"/>
      <c r="I86" s="69"/>
      <c r="J86" s="69">
        <f>L86+O86</f>
        <v>0</v>
      </c>
      <c r="K86" s="69">
        <f>K133</f>
        <v>0</v>
      </c>
      <c r="L86" s="69"/>
      <c r="M86" s="69"/>
      <c r="N86" s="69"/>
      <c r="O86" s="69">
        <f>O133</f>
        <v>0</v>
      </c>
      <c r="P86" s="110">
        <f t="shared" si="15"/>
        <v>0</v>
      </c>
    </row>
    <row r="87" spans="1:17" s="14" customFormat="1" hidden="1" x14ac:dyDescent="0.2">
      <c r="A87" s="52"/>
      <c r="B87" s="68"/>
      <c r="C87" s="32"/>
      <c r="D87" s="56" t="s">
        <v>520</v>
      </c>
      <c r="E87" s="66">
        <f>E129+E96</f>
        <v>0</v>
      </c>
      <c r="F87" s="66">
        <f>F129+F96</f>
        <v>0</v>
      </c>
      <c r="G87" s="66">
        <f>G129</f>
        <v>0</v>
      </c>
      <c r="H87" s="66">
        <f>H129</f>
        <v>0</v>
      </c>
      <c r="I87" s="66">
        <f>I129</f>
        <v>0</v>
      </c>
      <c r="J87" s="66">
        <f>K87+L87</f>
        <v>0</v>
      </c>
      <c r="K87" s="69">
        <f>K96</f>
        <v>0</v>
      </c>
      <c r="L87" s="69"/>
      <c r="M87" s="69"/>
      <c r="N87" s="69"/>
      <c r="O87" s="69">
        <f>K87</f>
        <v>0</v>
      </c>
      <c r="P87" s="110">
        <f t="shared" si="15"/>
        <v>0</v>
      </c>
    </row>
    <row r="88" spans="1:17" s="14" customFormat="1" ht="38.25" hidden="1" x14ac:dyDescent="0.2">
      <c r="A88" s="52"/>
      <c r="B88" s="68"/>
      <c r="C88" s="32"/>
      <c r="D88" s="34" t="s">
        <v>519</v>
      </c>
      <c r="E88" s="66">
        <f>F88</f>
        <v>0</v>
      </c>
      <c r="F88" s="66">
        <f>F124</f>
        <v>0</v>
      </c>
      <c r="G88" s="66"/>
      <c r="H88" s="66"/>
      <c r="I88" s="66"/>
      <c r="J88" s="66"/>
      <c r="K88" s="69"/>
      <c r="L88" s="69"/>
      <c r="M88" s="69"/>
      <c r="N88" s="69"/>
      <c r="O88" s="69"/>
      <c r="P88" s="110">
        <f t="shared" si="15"/>
        <v>0</v>
      </c>
    </row>
    <row r="89" spans="1:17" s="14" customFormat="1" ht="25.5" hidden="1" x14ac:dyDescent="0.2">
      <c r="A89" s="52"/>
      <c r="B89" s="68"/>
      <c r="C89" s="32"/>
      <c r="D89" s="34" t="s">
        <v>518</v>
      </c>
      <c r="E89" s="66">
        <f>F89</f>
        <v>0</v>
      </c>
      <c r="F89" s="66">
        <f>F98+F104+F108+F121</f>
        <v>0</v>
      </c>
      <c r="G89" s="66"/>
      <c r="H89" s="66"/>
      <c r="I89" s="66"/>
      <c r="J89" s="66">
        <f>J130</f>
        <v>0</v>
      </c>
      <c r="K89" s="69"/>
      <c r="L89" s="69"/>
      <c r="M89" s="69"/>
      <c r="N89" s="69"/>
      <c r="O89" s="69"/>
      <c r="P89" s="110">
        <f t="shared" si="15"/>
        <v>0</v>
      </c>
    </row>
    <row r="90" spans="1:17" s="14" customFormat="1" ht="25.5" hidden="1" x14ac:dyDescent="0.2">
      <c r="A90" s="52"/>
      <c r="B90" s="68"/>
      <c r="C90" s="32"/>
      <c r="D90" s="56" t="s">
        <v>547</v>
      </c>
      <c r="E90" s="66"/>
      <c r="F90" s="69"/>
      <c r="G90" s="69"/>
      <c r="H90" s="69"/>
      <c r="I90" s="69"/>
      <c r="J90" s="69">
        <f>L90+O90</f>
        <v>0</v>
      </c>
      <c r="K90" s="69">
        <f>K135</f>
        <v>0</v>
      </c>
      <c r="L90" s="69"/>
      <c r="M90" s="69"/>
      <c r="N90" s="69"/>
      <c r="O90" s="69">
        <f>K90</f>
        <v>0</v>
      </c>
      <c r="P90" s="110">
        <f t="shared" si="15"/>
        <v>0</v>
      </c>
    </row>
    <row r="91" spans="1:17" s="13" customFormat="1" ht="16.5" customHeight="1" x14ac:dyDescent="0.2">
      <c r="A91" s="116" t="s">
        <v>215</v>
      </c>
      <c r="B91" s="117"/>
      <c r="C91" s="118"/>
      <c r="D91" s="119" t="s">
        <v>95</v>
      </c>
      <c r="E91" s="109">
        <f>E92+E93+E99+E105+E109+E117+E125+E131+E126+E127+E110</f>
        <v>107677700</v>
      </c>
      <c r="F91" s="109">
        <f>F92+F93+F99+F105+F109+F117+F125+F131+F126+F127+F110</f>
        <v>107677700</v>
      </c>
      <c r="G91" s="109">
        <f>G92+G93+G99+G105+G109+G117+G125+G131+G126+G127+G110</f>
        <v>1762400</v>
      </c>
      <c r="H91" s="109">
        <f>H92+H93+H99+H105+H109+H117+H125+H131+H126+H127+H110</f>
        <v>11500</v>
      </c>
      <c r="I91" s="109">
        <f>I92+I93+I99+I105+I109+I117+I125+I131+I126+I127+I110</f>
        <v>0</v>
      </c>
      <c r="J91" s="109">
        <f t="shared" ref="J91:P91" si="18">J92+J93+J99+J105+J109+J117+J125+J131</f>
        <v>0</v>
      </c>
      <c r="K91" s="109">
        <f t="shared" si="18"/>
        <v>0</v>
      </c>
      <c r="L91" s="109">
        <f t="shared" si="18"/>
        <v>0</v>
      </c>
      <c r="M91" s="109">
        <f t="shared" si="18"/>
        <v>0</v>
      </c>
      <c r="N91" s="109">
        <f t="shared" si="18"/>
        <v>0</v>
      </c>
      <c r="O91" s="109">
        <f t="shared" si="18"/>
        <v>0</v>
      </c>
      <c r="P91" s="109">
        <f t="shared" si="18"/>
        <v>91046700</v>
      </c>
    </row>
    <row r="92" spans="1:17" s="6" customFormat="1" ht="25.5" x14ac:dyDescent="0.2">
      <c r="A92" s="53" t="s">
        <v>216</v>
      </c>
      <c r="B92" s="38" t="s">
        <v>199</v>
      </c>
      <c r="C92" s="38" t="s">
        <v>124</v>
      </c>
      <c r="D92" s="106" t="s">
        <v>198</v>
      </c>
      <c r="E92" s="70">
        <f t="shared" ref="E92:E128" si="19">F92+I92</f>
        <v>2221500</v>
      </c>
      <c r="F92" s="71">
        <f>1938900+282600</f>
        <v>2221500</v>
      </c>
      <c r="G92" s="71">
        <f>1530700+231700</f>
        <v>1762400</v>
      </c>
      <c r="H92" s="71">
        <v>11500</v>
      </c>
      <c r="I92" s="71"/>
      <c r="J92" s="70">
        <f t="shared" ref="J92:J135" si="20">L92+O92</f>
        <v>0</v>
      </c>
      <c r="K92" s="71"/>
      <c r="L92" s="71"/>
      <c r="M92" s="71"/>
      <c r="N92" s="71"/>
      <c r="O92" s="71">
        <f>K92</f>
        <v>0</v>
      </c>
      <c r="P92" s="95">
        <f t="shared" si="15"/>
        <v>2221500</v>
      </c>
    </row>
    <row r="93" spans="1:17" x14ac:dyDescent="0.2">
      <c r="A93" s="53" t="s">
        <v>217</v>
      </c>
      <c r="B93" s="16" t="s">
        <v>34</v>
      </c>
      <c r="C93" s="16" t="s">
        <v>3</v>
      </c>
      <c r="D93" s="75" t="s">
        <v>96</v>
      </c>
      <c r="E93" s="70">
        <f t="shared" si="19"/>
        <v>63086200</v>
      </c>
      <c r="F93" s="71">
        <f>63471800-385600</f>
        <v>63086200</v>
      </c>
      <c r="G93" s="71"/>
      <c r="H93" s="71"/>
      <c r="I93" s="71"/>
      <c r="J93" s="70">
        <f t="shared" si="20"/>
        <v>0</v>
      </c>
      <c r="K93" s="71"/>
      <c r="L93" s="71"/>
      <c r="M93" s="71"/>
      <c r="N93" s="71"/>
      <c r="O93" s="71">
        <f>K93</f>
        <v>0</v>
      </c>
      <c r="P93" s="95">
        <f t="shared" si="15"/>
        <v>63086200</v>
      </c>
    </row>
    <row r="94" spans="1:17" x14ac:dyDescent="0.2">
      <c r="A94" s="53"/>
      <c r="B94" s="16"/>
      <c r="C94" s="16"/>
      <c r="D94" s="56" t="s">
        <v>97</v>
      </c>
      <c r="E94" s="66">
        <f t="shared" si="19"/>
        <v>19888000</v>
      </c>
      <c r="F94" s="114">
        <v>19888000</v>
      </c>
      <c r="G94" s="71"/>
      <c r="H94" s="71"/>
      <c r="I94" s="71"/>
      <c r="J94" s="70">
        <f t="shared" si="20"/>
        <v>0</v>
      </c>
      <c r="K94" s="71"/>
      <c r="L94" s="71"/>
      <c r="M94" s="71"/>
      <c r="N94" s="71"/>
      <c r="O94" s="71">
        <f t="shared" ref="O94:O119" si="21">K94</f>
        <v>0</v>
      </c>
      <c r="P94" s="95">
        <f t="shared" si="15"/>
        <v>19888000</v>
      </c>
    </row>
    <row r="95" spans="1:17" s="11" customFormat="1" ht="9.75" hidden="1" customHeight="1" x14ac:dyDescent="0.2">
      <c r="A95" s="105">
        <v>1412020</v>
      </c>
      <c r="B95" s="16" t="s">
        <v>35</v>
      </c>
      <c r="C95" s="16" t="s">
        <v>3</v>
      </c>
      <c r="D95" s="75" t="s">
        <v>98</v>
      </c>
      <c r="E95" s="66">
        <f t="shared" si="19"/>
        <v>0</v>
      </c>
      <c r="F95" s="114"/>
      <c r="G95" s="71"/>
      <c r="H95" s="71"/>
      <c r="I95" s="71"/>
      <c r="J95" s="70">
        <f t="shared" si="20"/>
        <v>0</v>
      </c>
      <c r="K95" s="71"/>
      <c r="L95" s="71"/>
      <c r="M95" s="71"/>
      <c r="N95" s="71"/>
      <c r="O95" s="71">
        <f t="shared" si="21"/>
        <v>0</v>
      </c>
      <c r="P95" s="95">
        <f t="shared" si="15"/>
        <v>0</v>
      </c>
    </row>
    <row r="96" spans="1:17" s="11" customFormat="1" hidden="1" x14ac:dyDescent="0.2">
      <c r="A96" s="105"/>
      <c r="B96" s="16"/>
      <c r="C96" s="16"/>
      <c r="D96" s="56" t="s">
        <v>520</v>
      </c>
      <c r="E96" s="66"/>
      <c r="F96" s="114"/>
      <c r="G96" s="71"/>
      <c r="H96" s="71"/>
      <c r="I96" s="71"/>
      <c r="J96" s="70">
        <f t="shared" si="20"/>
        <v>0</v>
      </c>
      <c r="K96" s="71"/>
      <c r="L96" s="71"/>
      <c r="M96" s="71"/>
      <c r="N96" s="71"/>
      <c r="O96" s="71">
        <f>K96</f>
        <v>0</v>
      </c>
      <c r="P96" s="110">
        <f t="shared" si="15"/>
        <v>0</v>
      </c>
    </row>
    <row r="97" spans="1:16" ht="25.5" hidden="1" x14ac:dyDescent="0.2">
      <c r="A97" s="53"/>
      <c r="B97" s="16"/>
      <c r="C97" s="16"/>
      <c r="D97" s="56" t="s">
        <v>504</v>
      </c>
      <c r="E97" s="66">
        <f t="shared" si="19"/>
        <v>0</v>
      </c>
      <c r="F97" s="114"/>
      <c r="G97" s="71"/>
      <c r="H97" s="71"/>
      <c r="I97" s="71"/>
      <c r="J97" s="70">
        <f t="shared" si="20"/>
        <v>0</v>
      </c>
      <c r="K97" s="71"/>
      <c r="L97" s="71"/>
      <c r="M97" s="71"/>
      <c r="N97" s="71"/>
      <c r="O97" s="71">
        <f t="shared" si="21"/>
        <v>0</v>
      </c>
      <c r="P97" s="95">
        <f t="shared" si="15"/>
        <v>0</v>
      </c>
    </row>
    <row r="98" spans="1:16" ht="25.5" hidden="1" x14ac:dyDescent="0.2">
      <c r="A98" s="53"/>
      <c r="B98" s="16"/>
      <c r="C98" s="16"/>
      <c r="D98" s="34" t="s">
        <v>518</v>
      </c>
      <c r="E98" s="66">
        <f t="shared" si="19"/>
        <v>0</v>
      </c>
      <c r="F98" s="114"/>
      <c r="G98" s="71"/>
      <c r="H98" s="71"/>
      <c r="I98" s="71"/>
      <c r="J98" s="66">
        <f t="shared" si="20"/>
        <v>0</v>
      </c>
      <c r="K98" s="114"/>
      <c r="L98" s="71"/>
      <c r="M98" s="71"/>
      <c r="N98" s="71"/>
      <c r="O98" s="114">
        <f t="shared" si="21"/>
        <v>0</v>
      </c>
      <c r="P98" s="95">
        <f t="shared" si="15"/>
        <v>0</v>
      </c>
    </row>
    <row r="99" spans="1:16" x14ac:dyDescent="0.2">
      <c r="A99" s="53" t="s">
        <v>219</v>
      </c>
      <c r="B99" s="16" t="s">
        <v>218</v>
      </c>
      <c r="C99" s="16" t="s">
        <v>4</v>
      </c>
      <c r="D99" s="120" t="s">
        <v>99</v>
      </c>
      <c r="E99" s="70">
        <f t="shared" si="19"/>
        <v>17068600</v>
      </c>
      <c r="F99" s="71">
        <v>17068600</v>
      </c>
      <c r="G99" s="71"/>
      <c r="H99" s="71"/>
      <c r="I99" s="71"/>
      <c r="J99" s="70">
        <f t="shared" si="20"/>
        <v>0</v>
      </c>
      <c r="K99" s="71"/>
      <c r="L99" s="71"/>
      <c r="M99" s="71"/>
      <c r="N99" s="71"/>
      <c r="O99" s="71">
        <f t="shared" si="21"/>
        <v>0</v>
      </c>
      <c r="P99" s="95">
        <f t="shared" si="15"/>
        <v>17068600</v>
      </c>
    </row>
    <row r="100" spans="1:16" x14ac:dyDescent="0.2">
      <c r="A100" s="53"/>
      <c r="B100" s="16"/>
      <c r="C100" s="16"/>
      <c r="D100" s="56" t="s">
        <v>97</v>
      </c>
      <c r="E100" s="66">
        <f t="shared" si="19"/>
        <v>5896500</v>
      </c>
      <c r="F100" s="114">
        <v>5896500</v>
      </c>
      <c r="G100" s="71"/>
      <c r="H100" s="71"/>
      <c r="I100" s="71"/>
      <c r="J100" s="70">
        <f t="shared" si="20"/>
        <v>0</v>
      </c>
      <c r="K100" s="71"/>
      <c r="L100" s="71"/>
      <c r="M100" s="71"/>
      <c r="N100" s="71"/>
      <c r="O100" s="71">
        <f t="shared" si="21"/>
        <v>0</v>
      </c>
      <c r="P100" s="95">
        <f t="shared" si="15"/>
        <v>5896500</v>
      </c>
    </row>
    <row r="101" spans="1:16" s="24" customFormat="1" hidden="1" x14ac:dyDescent="0.2">
      <c r="A101" s="121" t="s">
        <v>222</v>
      </c>
      <c r="B101" s="122" t="s">
        <v>221</v>
      </c>
      <c r="C101" s="122" t="s">
        <v>6</v>
      </c>
      <c r="D101" s="123" t="s">
        <v>220</v>
      </c>
      <c r="E101" s="124">
        <f t="shared" si="19"/>
        <v>0</v>
      </c>
      <c r="F101" s="125"/>
      <c r="G101" s="125"/>
      <c r="H101" s="125"/>
      <c r="I101" s="125"/>
      <c r="J101" s="124">
        <f t="shared" si="20"/>
        <v>0</v>
      </c>
      <c r="K101" s="125"/>
      <c r="L101" s="125"/>
      <c r="M101" s="125"/>
      <c r="N101" s="125"/>
      <c r="O101" s="71">
        <f t="shared" si="21"/>
        <v>0</v>
      </c>
      <c r="P101" s="95">
        <f t="shared" si="15"/>
        <v>0</v>
      </c>
    </row>
    <row r="102" spans="1:16" hidden="1" x14ac:dyDescent="0.2">
      <c r="A102" s="53"/>
      <c r="B102" s="16"/>
      <c r="C102" s="16"/>
      <c r="D102" s="56" t="s">
        <v>97</v>
      </c>
      <c r="E102" s="70">
        <f t="shared" si="19"/>
        <v>0</v>
      </c>
      <c r="F102" s="71"/>
      <c r="G102" s="71"/>
      <c r="H102" s="71"/>
      <c r="I102" s="71"/>
      <c r="J102" s="70">
        <f t="shared" si="20"/>
        <v>0</v>
      </c>
      <c r="K102" s="71"/>
      <c r="L102" s="71"/>
      <c r="M102" s="71"/>
      <c r="N102" s="71"/>
      <c r="O102" s="71">
        <f t="shared" si="21"/>
        <v>0</v>
      </c>
      <c r="P102" s="95">
        <f t="shared" si="15"/>
        <v>0</v>
      </c>
    </row>
    <row r="103" spans="1:16" ht="25.5" hidden="1" x14ac:dyDescent="0.2">
      <c r="A103" s="53"/>
      <c r="B103" s="16"/>
      <c r="C103" s="16"/>
      <c r="D103" s="56" t="s">
        <v>504</v>
      </c>
      <c r="E103" s="70"/>
      <c r="F103" s="71"/>
      <c r="G103" s="71"/>
      <c r="H103" s="71"/>
      <c r="I103" s="71"/>
      <c r="J103" s="66">
        <f t="shared" si="20"/>
        <v>0</v>
      </c>
      <c r="K103" s="114"/>
      <c r="L103" s="71"/>
      <c r="M103" s="71"/>
      <c r="N103" s="71"/>
      <c r="O103" s="114">
        <f t="shared" si="21"/>
        <v>0</v>
      </c>
      <c r="P103" s="95">
        <f t="shared" si="15"/>
        <v>0</v>
      </c>
    </row>
    <row r="104" spans="1:16" ht="25.5" hidden="1" x14ac:dyDescent="0.2">
      <c r="A104" s="53"/>
      <c r="B104" s="16"/>
      <c r="C104" s="16"/>
      <c r="D104" s="34" t="s">
        <v>518</v>
      </c>
      <c r="E104" s="66">
        <f>F104</f>
        <v>0</v>
      </c>
      <c r="F104" s="114"/>
      <c r="G104" s="71"/>
      <c r="H104" s="71"/>
      <c r="I104" s="71"/>
      <c r="J104" s="66"/>
      <c r="K104" s="114"/>
      <c r="L104" s="71"/>
      <c r="M104" s="71"/>
      <c r="N104" s="71"/>
      <c r="O104" s="114"/>
      <c r="P104" s="95">
        <f t="shared" si="15"/>
        <v>0</v>
      </c>
    </row>
    <row r="105" spans="1:16" ht="15.75" x14ac:dyDescent="0.25">
      <c r="A105" s="53" t="s">
        <v>589</v>
      </c>
      <c r="B105" s="16" t="s">
        <v>590</v>
      </c>
      <c r="C105" s="16" t="s">
        <v>6</v>
      </c>
      <c r="D105" s="77" t="s">
        <v>591</v>
      </c>
      <c r="E105" s="70">
        <f>F105+I105</f>
        <v>8670400</v>
      </c>
      <c r="F105" s="71">
        <v>8670400</v>
      </c>
      <c r="G105" s="71"/>
      <c r="H105" s="71"/>
      <c r="I105" s="71"/>
      <c r="J105" s="70">
        <f t="shared" si="20"/>
        <v>0</v>
      </c>
      <c r="K105" s="71"/>
      <c r="L105" s="71"/>
      <c r="M105" s="71"/>
      <c r="N105" s="71"/>
      <c r="O105" s="71">
        <f>K105</f>
        <v>0</v>
      </c>
      <c r="P105" s="95">
        <f t="shared" si="15"/>
        <v>8670400</v>
      </c>
    </row>
    <row r="106" spans="1:16" s="14" customFormat="1" x14ac:dyDescent="0.2">
      <c r="A106" s="52"/>
      <c r="B106" s="41"/>
      <c r="C106" s="41"/>
      <c r="D106" s="56" t="s">
        <v>97</v>
      </c>
      <c r="E106" s="66">
        <f>F106</f>
        <v>4766100</v>
      </c>
      <c r="F106" s="114">
        <v>4766100</v>
      </c>
      <c r="G106" s="114"/>
      <c r="H106" s="114"/>
      <c r="I106" s="114"/>
      <c r="J106" s="66">
        <f t="shared" si="20"/>
        <v>0</v>
      </c>
      <c r="K106" s="114"/>
      <c r="L106" s="114"/>
      <c r="M106" s="114"/>
      <c r="N106" s="114"/>
      <c r="O106" s="114">
        <f>K106</f>
        <v>0</v>
      </c>
      <c r="P106" s="95">
        <f>E106</f>
        <v>4766100</v>
      </c>
    </row>
    <row r="107" spans="1:16" s="14" customFormat="1" ht="25.5" hidden="1" x14ac:dyDescent="0.2">
      <c r="A107" s="52"/>
      <c r="B107" s="41"/>
      <c r="C107" s="41"/>
      <c r="D107" s="56" t="s">
        <v>504</v>
      </c>
      <c r="E107" s="66">
        <f>F107</f>
        <v>0</v>
      </c>
      <c r="F107" s="114"/>
      <c r="G107" s="114"/>
      <c r="H107" s="114"/>
      <c r="I107" s="114"/>
      <c r="J107" s="66">
        <f t="shared" si="20"/>
        <v>0</v>
      </c>
      <c r="K107" s="114"/>
      <c r="L107" s="114"/>
      <c r="M107" s="114"/>
      <c r="N107" s="114"/>
      <c r="O107" s="114">
        <f>K107</f>
        <v>0</v>
      </c>
      <c r="P107" s="95">
        <f t="shared" si="15"/>
        <v>0</v>
      </c>
    </row>
    <row r="108" spans="1:16" s="14" customFormat="1" ht="25.5" hidden="1" x14ac:dyDescent="0.2">
      <c r="A108" s="52"/>
      <c r="B108" s="41"/>
      <c r="C108" s="41"/>
      <c r="D108" s="34" t="s">
        <v>518</v>
      </c>
      <c r="E108" s="66">
        <f>F108</f>
        <v>0</v>
      </c>
      <c r="F108" s="114"/>
      <c r="G108" s="114"/>
      <c r="H108" s="114"/>
      <c r="I108" s="114"/>
      <c r="J108" s="66"/>
      <c r="K108" s="114"/>
      <c r="L108" s="114"/>
      <c r="M108" s="114"/>
      <c r="N108" s="114"/>
      <c r="O108" s="114"/>
      <c r="P108" s="95">
        <f>E108</f>
        <v>0</v>
      </c>
    </row>
    <row r="109" spans="1:16" s="29" customFormat="1" hidden="1" x14ac:dyDescent="0.2">
      <c r="A109" s="54" t="s">
        <v>227</v>
      </c>
      <c r="B109" s="65" t="s">
        <v>226</v>
      </c>
      <c r="C109" s="65"/>
      <c r="D109" s="78" t="s">
        <v>461</v>
      </c>
      <c r="E109" s="70">
        <f t="shared" ref="E109:E114" si="22">F109+I109</f>
        <v>0</v>
      </c>
      <c r="F109" s="71"/>
      <c r="G109" s="71"/>
      <c r="H109" s="71"/>
      <c r="I109" s="71">
        <f>I110</f>
        <v>0</v>
      </c>
      <c r="J109" s="70">
        <f>L109+O109</f>
        <v>0</v>
      </c>
      <c r="K109" s="71"/>
      <c r="L109" s="71"/>
      <c r="M109" s="71"/>
      <c r="N109" s="71">
        <f>N110</f>
        <v>0</v>
      </c>
      <c r="O109" s="71">
        <f t="shared" si="21"/>
        <v>0</v>
      </c>
      <c r="P109" s="95">
        <f t="shared" ref="P109:P136" si="23">E109+J109</f>
        <v>0</v>
      </c>
    </row>
    <row r="110" spans="1:16" s="14" customFormat="1" ht="25.5" x14ac:dyDescent="0.2">
      <c r="A110" s="52" t="s">
        <v>230</v>
      </c>
      <c r="B110" s="32" t="s">
        <v>229</v>
      </c>
      <c r="C110" s="32" t="s">
        <v>487</v>
      </c>
      <c r="D110" s="33" t="s">
        <v>228</v>
      </c>
      <c r="E110" s="66">
        <f t="shared" si="22"/>
        <v>5785200</v>
      </c>
      <c r="F110" s="114">
        <f>5699600+85600</f>
        <v>5785200</v>
      </c>
      <c r="G110" s="114"/>
      <c r="H110" s="114"/>
      <c r="I110" s="114"/>
      <c r="J110" s="70">
        <f>L110+O110</f>
        <v>0</v>
      </c>
      <c r="K110" s="71"/>
      <c r="L110" s="71"/>
      <c r="M110" s="71"/>
      <c r="N110" s="71"/>
      <c r="O110" s="71">
        <f t="shared" si="21"/>
        <v>0</v>
      </c>
      <c r="P110" s="95">
        <f t="shared" si="23"/>
        <v>5785200</v>
      </c>
    </row>
    <row r="111" spans="1:16" s="24" customFormat="1" hidden="1" x14ac:dyDescent="0.2">
      <c r="A111" s="121"/>
      <c r="B111" s="122"/>
      <c r="C111" s="122"/>
      <c r="D111" s="127" t="s">
        <v>97</v>
      </c>
      <c r="E111" s="66">
        <f t="shared" si="22"/>
        <v>0</v>
      </c>
      <c r="F111" s="125"/>
      <c r="G111" s="125"/>
      <c r="H111" s="125"/>
      <c r="I111" s="125"/>
      <c r="J111" s="66">
        <f>L111+O111</f>
        <v>0</v>
      </c>
      <c r="K111" s="125"/>
      <c r="L111" s="125"/>
      <c r="M111" s="125"/>
      <c r="N111" s="125"/>
      <c r="O111" s="71">
        <f t="shared" si="21"/>
        <v>0</v>
      </c>
      <c r="P111" s="95">
        <f t="shared" si="23"/>
        <v>0</v>
      </c>
    </row>
    <row r="112" spans="1:16" s="24" customFormat="1" ht="31.5" hidden="1" customHeight="1" x14ac:dyDescent="0.2">
      <c r="A112" s="121"/>
      <c r="B112" s="122"/>
      <c r="C112" s="122"/>
      <c r="D112" s="127" t="s">
        <v>165</v>
      </c>
      <c r="E112" s="66">
        <f t="shared" si="22"/>
        <v>0</v>
      </c>
      <c r="F112" s="125"/>
      <c r="G112" s="125"/>
      <c r="H112" s="125"/>
      <c r="I112" s="125"/>
      <c r="J112" s="66">
        <f>L112+O112</f>
        <v>0</v>
      </c>
      <c r="K112" s="125"/>
      <c r="L112" s="125"/>
      <c r="M112" s="125"/>
      <c r="N112" s="125"/>
      <c r="O112" s="71">
        <f t="shared" si="21"/>
        <v>0</v>
      </c>
      <c r="P112" s="95">
        <f t="shared" si="23"/>
        <v>0</v>
      </c>
    </row>
    <row r="113" spans="1:16" s="37" customFormat="1" ht="15" hidden="1" customHeight="1" x14ac:dyDescent="0.2">
      <c r="A113" s="128"/>
      <c r="B113" s="28"/>
      <c r="C113" s="28"/>
      <c r="D113" s="56" t="s">
        <v>97</v>
      </c>
      <c r="E113" s="66">
        <f t="shared" si="22"/>
        <v>0</v>
      </c>
      <c r="F113" s="114"/>
      <c r="G113" s="129"/>
      <c r="H113" s="129"/>
      <c r="I113" s="129"/>
      <c r="J113" s="66">
        <f>L113+O113</f>
        <v>0</v>
      </c>
      <c r="K113" s="129"/>
      <c r="L113" s="129"/>
      <c r="M113" s="129"/>
      <c r="N113" s="129"/>
      <c r="O113" s="71">
        <f t="shared" si="21"/>
        <v>0</v>
      </c>
      <c r="P113" s="95">
        <f t="shared" si="23"/>
        <v>0</v>
      </c>
    </row>
    <row r="114" spans="1:16" s="37" customFormat="1" ht="25.5" hidden="1" x14ac:dyDescent="0.2">
      <c r="A114" s="128"/>
      <c r="B114" s="28"/>
      <c r="C114" s="28"/>
      <c r="D114" s="56" t="s">
        <v>504</v>
      </c>
      <c r="E114" s="66">
        <f t="shared" si="22"/>
        <v>0</v>
      </c>
      <c r="F114" s="114"/>
      <c r="G114" s="129"/>
      <c r="H114" s="129"/>
      <c r="I114" s="129"/>
      <c r="J114" s="70">
        <f t="shared" si="20"/>
        <v>0</v>
      </c>
      <c r="K114" s="129"/>
      <c r="L114" s="129"/>
      <c r="M114" s="129"/>
      <c r="N114" s="129"/>
      <c r="O114" s="71">
        <f t="shared" si="21"/>
        <v>0</v>
      </c>
      <c r="P114" s="95">
        <f t="shared" si="23"/>
        <v>0</v>
      </c>
    </row>
    <row r="115" spans="1:16" hidden="1" x14ac:dyDescent="0.2">
      <c r="A115" s="53" t="s">
        <v>225</v>
      </c>
      <c r="B115" s="16" t="s">
        <v>224</v>
      </c>
      <c r="C115" s="16" t="s">
        <v>7</v>
      </c>
      <c r="D115" s="79" t="s">
        <v>223</v>
      </c>
      <c r="E115" s="70">
        <f t="shared" si="19"/>
        <v>0</v>
      </c>
      <c r="F115" s="71"/>
      <c r="G115" s="71"/>
      <c r="H115" s="71"/>
      <c r="I115" s="71"/>
      <c r="J115" s="70">
        <f t="shared" si="20"/>
        <v>0</v>
      </c>
      <c r="K115" s="71"/>
      <c r="L115" s="71"/>
      <c r="M115" s="71"/>
      <c r="N115" s="71"/>
      <c r="O115" s="71">
        <f t="shared" si="21"/>
        <v>0</v>
      </c>
      <c r="P115" s="95">
        <f t="shared" si="23"/>
        <v>0</v>
      </c>
    </row>
    <row r="116" spans="1:16" hidden="1" x14ac:dyDescent="0.2">
      <c r="A116" s="53"/>
      <c r="B116" s="16"/>
      <c r="C116" s="16"/>
      <c r="D116" s="56" t="s">
        <v>97</v>
      </c>
      <c r="E116" s="70">
        <f t="shared" si="19"/>
        <v>0</v>
      </c>
      <c r="F116" s="71"/>
      <c r="G116" s="71"/>
      <c r="H116" s="71"/>
      <c r="I116" s="71"/>
      <c r="J116" s="70">
        <f t="shared" si="20"/>
        <v>0</v>
      </c>
      <c r="K116" s="71"/>
      <c r="L116" s="71"/>
      <c r="M116" s="71"/>
      <c r="N116" s="71"/>
      <c r="O116" s="71">
        <f t="shared" si="21"/>
        <v>0</v>
      </c>
      <c r="P116" s="95">
        <f t="shared" si="23"/>
        <v>0</v>
      </c>
    </row>
    <row r="117" spans="1:16" hidden="1" x14ac:dyDescent="0.2">
      <c r="A117" s="53" t="s">
        <v>232</v>
      </c>
      <c r="B117" s="16" t="s">
        <v>36</v>
      </c>
      <c r="C117" s="16"/>
      <c r="D117" s="80" t="s">
        <v>231</v>
      </c>
      <c r="E117" s="70">
        <f t="shared" si="19"/>
        <v>0</v>
      </c>
      <c r="F117" s="71"/>
      <c r="G117" s="71"/>
      <c r="H117" s="71"/>
      <c r="I117" s="71">
        <f>I118+I119+I122</f>
        <v>0</v>
      </c>
      <c r="J117" s="70">
        <f t="shared" si="20"/>
        <v>0</v>
      </c>
      <c r="K117" s="71"/>
      <c r="L117" s="71"/>
      <c r="M117" s="71"/>
      <c r="N117" s="71">
        <f>N118+N119+N122</f>
        <v>0</v>
      </c>
      <c r="O117" s="71">
        <f t="shared" si="21"/>
        <v>0</v>
      </c>
      <c r="P117" s="95">
        <f t="shared" si="23"/>
        <v>0</v>
      </c>
    </row>
    <row r="118" spans="1:16" s="14" customFormat="1" hidden="1" x14ac:dyDescent="0.2">
      <c r="A118" s="52" t="s">
        <v>235</v>
      </c>
      <c r="B118" s="41" t="s">
        <v>234</v>
      </c>
      <c r="C118" s="41" t="s">
        <v>8</v>
      </c>
      <c r="D118" s="34" t="s">
        <v>233</v>
      </c>
      <c r="E118" s="66">
        <f t="shared" si="19"/>
        <v>0</v>
      </c>
      <c r="F118" s="98"/>
      <c r="G118" s="98"/>
      <c r="H118" s="98"/>
      <c r="I118" s="98"/>
      <c r="J118" s="70">
        <f t="shared" si="20"/>
        <v>0</v>
      </c>
      <c r="K118" s="98"/>
      <c r="L118" s="98"/>
      <c r="M118" s="98"/>
      <c r="N118" s="98"/>
      <c r="O118" s="114">
        <f t="shared" si="21"/>
        <v>0</v>
      </c>
      <c r="P118" s="95">
        <f t="shared" si="23"/>
        <v>0</v>
      </c>
    </row>
    <row r="119" spans="1:16" s="14" customFormat="1" hidden="1" x14ac:dyDescent="0.2">
      <c r="A119" s="52" t="s">
        <v>238</v>
      </c>
      <c r="B119" s="41" t="s">
        <v>237</v>
      </c>
      <c r="C119" s="41" t="s">
        <v>8</v>
      </c>
      <c r="D119" s="34" t="s">
        <v>236</v>
      </c>
      <c r="E119" s="66">
        <f t="shared" si="19"/>
        <v>0</v>
      </c>
      <c r="F119" s="98"/>
      <c r="G119" s="98"/>
      <c r="H119" s="98"/>
      <c r="I119" s="98"/>
      <c r="J119" s="70">
        <f t="shared" si="20"/>
        <v>0</v>
      </c>
      <c r="K119" s="98"/>
      <c r="L119" s="98"/>
      <c r="M119" s="98"/>
      <c r="N119" s="98"/>
      <c r="O119" s="114">
        <f t="shared" si="21"/>
        <v>0</v>
      </c>
      <c r="P119" s="95">
        <f t="shared" si="23"/>
        <v>0</v>
      </c>
    </row>
    <row r="120" spans="1:16" s="14" customFormat="1" hidden="1" x14ac:dyDescent="0.2">
      <c r="A120" s="52"/>
      <c r="B120" s="41"/>
      <c r="C120" s="41"/>
      <c r="D120" s="34" t="s">
        <v>97</v>
      </c>
      <c r="E120" s="66"/>
      <c r="F120" s="98"/>
      <c r="G120" s="98"/>
      <c r="H120" s="98"/>
      <c r="I120" s="98"/>
      <c r="J120" s="70"/>
      <c r="K120" s="98"/>
      <c r="L120" s="98"/>
      <c r="M120" s="98"/>
      <c r="N120" s="98"/>
      <c r="O120" s="114"/>
      <c r="P120" s="95">
        <f t="shared" si="23"/>
        <v>0</v>
      </c>
    </row>
    <row r="121" spans="1:16" s="14" customFormat="1" ht="25.5" hidden="1" x14ac:dyDescent="0.2">
      <c r="A121" s="52"/>
      <c r="B121" s="41"/>
      <c r="C121" s="41"/>
      <c r="D121" s="34" t="s">
        <v>518</v>
      </c>
      <c r="E121" s="66">
        <f>F121</f>
        <v>0</v>
      </c>
      <c r="F121" s="98"/>
      <c r="G121" s="98"/>
      <c r="H121" s="98"/>
      <c r="I121" s="98"/>
      <c r="J121" s="70"/>
      <c r="K121" s="98"/>
      <c r="L121" s="98"/>
      <c r="M121" s="98"/>
      <c r="N121" s="98"/>
      <c r="O121" s="114"/>
      <c r="P121" s="95">
        <f t="shared" si="23"/>
        <v>0</v>
      </c>
    </row>
    <row r="122" spans="1:16" s="14" customFormat="1" hidden="1" x14ac:dyDescent="0.2">
      <c r="A122" s="52" t="s">
        <v>241</v>
      </c>
      <c r="B122" s="41" t="s">
        <v>240</v>
      </c>
      <c r="C122" s="41" t="s">
        <v>8</v>
      </c>
      <c r="D122" s="34" t="s">
        <v>239</v>
      </c>
      <c r="E122" s="66">
        <f>F122+I122</f>
        <v>0</v>
      </c>
      <c r="F122" s="98"/>
      <c r="G122" s="98"/>
      <c r="H122" s="98"/>
      <c r="I122" s="98"/>
      <c r="J122" s="70">
        <f t="shared" si="20"/>
        <v>0</v>
      </c>
      <c r="K122" s="98"/>
      <c r="L122" s="98"/>
      <c r="M122" s="98"/>
      <c r="N122" s="98"/>
      <c r="O122" s="114">
        <f>K122</f>
        <v>0</v>
      </c>
      <c r="P122" s="95">
        <f t="shared" si="23"/>
        <v>0</v>
      </c>
    </row>
    <row r="123" spans="1:16" s="14" customFormat="1" hidden="1" x14ac:dyDescent="0.2">
      <c r="A123" s="52"/>
      <c r="B123" s="41"/>
      <c r="C123" s="41"/>
      <c r="D123" s="34" t="s">
        <v>97</v>
      </c>
      <c r="E123" s="66">
        <f t="shared" si="19"/>
        <v>0</v>
      </c>
      <c r="F123" s="98"/>
      <c r="G123" s="98"/>
      <c r="H123" s="98"/>
      <c r="I123" s="98"/>
      <c r="J123" s="70"/>
      <c r="K123" s="98"/>
      <c r="L123" s="98"/>
      <c r="M123" s="98"/>
      <c r="N123" s="98"/>
      <c r="O123" s="114"/>
      <c r="P123" s="95">
        <f t="shared" si="23"/>
        <v>0</v>
      </c>
    </row>
    <row r="124" spans="1:16" s="14" customFormat="1" ht="38.25" hidden="1" x14ac:dyDescent="0.2">
      <c r="A124" s="52"/>
      <c r="B124" s="41"/>
      <c r="C124" s="41"/>
      <c r="D124" s="34" t="s">
        <v>519</v>
      </c>
      <c r="E124" s="66"/>
      <c r="F124" s="98"/>
      <c r="G124" s="98"/>
      <c r="H124" s="98"/>
      <c r="I124" s="98"/>
      <c r="J124" s="70"/>
      <c r="K124" s="98"/>
      <c r="L124" s="98"/>
      <c r="M124" s="98"/>
      <c r="N124" s="98"/>
      <c r="O124" s="114"/>
      <c r="P124" s="95">
        <f t="shared" si="23"/>
        <v>0</v>
      </c>
    </row>
    <row r="125" spans="1:16" hidden="1" x14ac:dyDescent="0.2">
      <c r="A125" s="53" t="s">
        <v>244</v>
      </c>
      <c r="B125" s="16" t="s">
        <v>243</v>
      </c>
      <c r="C125" s="16"/>
      <c r="D125" s="79" t="s">
        <v>242</v>
      </c>
      <c r="E125" s="70">
        <f t="shared" si="19"/>
        <v>0</v>
      </c>
      <c r="F125" s="71"/>
      <c r="G125" s="71"/>
      <c r="H125" s="71"/>
      <c r="I125" s="71">
        <f>I126+I127</f>
        <v>0</v>
      </c>
      <c r="J125" s="70">
        <f t="shared" si="20"/>
        <v>0</v>
      </c>
      <c r="K125" s="71"/>
      <c r="L125" s="71"/>
      <c r="M125" s="71"/>
      <c r="N125" s="71"/>
      <c r="O125" s="71">
        <f>K125</f>
        <v>0</v>
      </c>
      <c r="P125" s="95">
        <f t="shared" si="23"/>
        <v>0</v>
      </c>
    </row>
    <row r="126" spans="1:16" s="14" customFormat="1" x14ac:dyDescent="0.2">
      <c r="A126" s="52" t="s">
        <v>430</v>
      </c>
      <c r="B126" s="41" t="s">
        <v>428</v>
      </c>
      <c r="C126" s="41" t="s">
        <v>8</v>
      </c>
      <c r="D126" s="92" t="s">
        <v>432</v>
      </c>
      <c r="E126" s="66">
        <f t="shared" si="19"/>
        <v>3850700</v>
      </c>
      <c r="F126" s="114">
        <f>3550700+300000</f>
        <v>3850700</v>
      </c>
      <c r="G126" s="114"/>
      <c r="H126" s="114"/>
      <c r="I126" s="114"/>
      <c r="J126" s="66">
        <f t="shared" si="20"/>
        <v>0</v>
      </c>
      <c r="K126" s="114"/>
      <c r="L126" s="114"/>
      <c r="M126" s="114"/>
      <c r="N126" s="114"/>
      <c r="O126" s="114">
        <f>K126</f>
        <v>0</v>
      </c>
      <c r="P126" s="110">
        <f t="shared" si="23"/>
        <v>3850700</v>
      </c>
    </row>
    <row r="127" spans="1:16" s="14" customFormat="1" x14ac:dyDescent="0.2">
      <c r="A127" s="52" t="s">
        <v>431</v>
      </c>
      <c r="B127" s="41" t="s">
        <v>429</v>
      </c>
      <c r="C127" s="41" t="s">
        <v>8</v>
      </c>
      <c r="D127" s="92" t="s">
        <v>433</v>
      </c>
      <c r="E127" s="66">
        <f t="shared" si="19"/>
        <v>6995100</v>
      </c>
      <c r="F127" s="114">
        <v>6995100</v>
      </c>
      <c r="G127" s="114"/>
      <c r="H127" s="114"/>
      <c r="I127" s="114"/>
      <c r="J127" s="66">
        <f t="shared" si="20"/>
        <v>0</v>
      </c>
      <c r="K127" s="114"/>
      <c r="L127" s="114"/>
      <c r="M127" s="114"/>
      <c r="N127" s="114"/>
      <c r="O127" s="114">
        <f>K127</f>
        <v>0</v>
      </c>
      <c r="P127" s="110">
        <f t="shared" si="23"/>
        <v>6995100</v>
      </c>
    </row>
    <row r="128" spans="1:16" ht="26.25" hidden="1" customHeight="1" x14ac:dyDescent="0.2">
      <c r="A128" s="53"/>
      <c r="B128" s="16"/>
      <c r="C128" s="16"/>
      <c r="D128" s="56" t="s">
        <v>97</v>
      </c>
      <c r="E128" s="70">
        <f t="shared" si="19"/>
        <v>0</v>
      </c>
      <c r="F128" s="71"/>
      <c r="G128" s="71"/>
      <c r="H128" s="71"/>
      <c r="I128" s="71"/>
      <c r="J128" s="66">
        <f t="shared" si="20"/>
        <v>0</v>
      </c>
      <c r="K128" s="71"/>
      <c r="L128" s="71"/>
      <c r="M128" s="71"/>
      <c r="N128" s="71"/>
      <c r="O128" s="114">
        <f>K128</f>
        <v>0</v>
      </c>
      <c r="P128" s="110">
        <f t="shared" si="23"/>
        <v>0</v>
      </c>
    </row>
    <row r="129" spans="1:16" s="14" customFormat="1" hidden="1" x14ac:dyDescent="0.2">
      <c r="A129" s="52"/>
      <c r="B129" s="41"/>
      <c r="C129" s="41"/>
      <c r="D129" s="56" t="s">
        <v>520</v>
      </c>
      <c r="E129" s="66">
        <f>F129</f>
        <v>0</v>
      </c>
      <c r="F129" s="114"/>
      <c r="G129" s="114"/>
      <c r="H129" s="114"/>
      <c r="I129" s="114"/>
      <c r="J129" s="66">
        <f t="shared" si="20"/>
        <v>0</v>
      </c>
      <c r="K129" s="114"/>
      <c r="L129" s="114"/>
      <c r="M129" s="114"/>
      <c r="N129" s="114"/>
      <c r="O129" s="114">
        <f>K129</f>
        <v>0</v>
      </c>
      <c r="P129" s="110">
        <f t="shared" si="23"/>
        <v>0</v>
      </c>
    </row>
    <row r="130" spans="1:16" s="14" customFormat="1" ht="25.5" hidden="1" x14ac:dyDescent="0.2">
      <c r="A130" s="52"/>
      <c r="B130" s="41"/>
      <c r="C130" s="41"/>
      <c r="D130" s="56" t="s">
        <v>504</v>
      </c>
      <c r="E130" s="66"/>
      <c r="F130" s="114"/>
      <c r="G130" s="114"/>
      <c r="H130" s="114"/>
      <c r="I130" s="114"/>
      <c r="J130" s="66"/>
      <c r="K130" s="114"/>
      <c r="L130" s="114"/>
      <c r="M130" s="114"/>
      <c r="N130" s="114"/>
      <c r="O130" s="114"/>
      <c r="P130" s="110">
        <f t="shared" si="23"/>
        <v>0</v>
      </c>
    </row>
    <row r="131" spans="1:16" s="29" customFormat="1" ht="25.5" hidden="1" x14ac:dyDescent="0.2">
      <c r="A131" s="54" t="s">
        <v>541</v>
      </c>
      <c r="B131" s="16" t="s">
        <v>529</v>
      </c>
      <c r="C131" s="16"/>
      <c r="D131" s="22" t="s">
        <v>544</v>
      </c>
      <c r="E131" s="70">
        <f>E132+E134</f>
        <v>0</v>
      </c>
      <c r="F131" s="70"/>
      <c r="G131" s="70"/>
      <c r="H131" s="70"/>
      <c r="I131" s="70">
        <f t="shared" ref="I131:O131" si="24">I132+I134</f>
        <v>0</v>
      </c>
      <c r="J131" s="70">
        <f t="shared" si="24"/>
        <v>0</v>
      </c>
      <c r="K131" s="70"/>
      <c r="L131" s="70"/>
      <c r="M131" s="70">
        <f t="shared" si="24"/>
        <v>0</v>
      </c>
      <c r="N131" s="70">
        <f t="shared" si="24"/>
        <v>0</v>
      </c>
      <c r="O131" s="70">
        <f t="shared" si="24"/>
        <v>0</v>
      </c>
      <c r="P131" s="95">
        <f t="shared" si="23"/>
        <v>0</v>
      </c>
    </row>
    <row r="132" spans="1:16" s="14" customFormat="1" ht="25.5" hidden="1" x14ac:dyDescent="0.2">
      <c r="A132" s="52" t="s">
        <v>553</v>
      </c>
      <c r="B132" s="41" t="s">
        <v>554</v>
      </c>
      <c r="C132" s="41" t="s">
        <v>130</v>
      </c>
      <c r="D132" s="72" t="s">
        <v>555</v>
      </c>
      <c r="E132" s="66">
        <f>F132</f>
        <v>0</v>
      </c>
      <c r="F132" s="66"/>
      <c r="G132" s="66"/>
      <c r="H132" s="66"/>
      <c r="I132" s="66"/>
      <c r="J132" s="70">
        <f t="shared" si="20"/>
        <v>0</v>
      </c>
      <c r="K132" s="70"/>
      <c r="L132" s="70"/>
      <c r="M132" s="70"/>
      <c r="N132" s="70"/>
      <c r="O132" s="71">
        <f>K132</f>
        <v>0</v>
      </c>
      <c r="P132" s="110">
        <f t="shared" si="23"/>
        <v>0</v>
      </c>
    </row>
    <row r="133" spans="1:16" s="14" customFormat="1" ht="25.5" hidden="1" x14ac:dyDescent="0.2">
      <c r="A133" s="52"/>
      <c r="B133" s="41"/>
      <c r="C133" s="41"/>
      <c r="D133" s="73" t="s">
        <v>556</v>
      </c>
      <c r="E133" s="66"/>
      <c r="F133" s="66"/>
      <c r="G133" s="66"/>
      <c r="H133" s="66"/>
      <c r="I133" s="66"/>
      <c r="J133" s="66">
        <f t="shared" si="20"/>
        <v>0</v>
      </c>
      <c r="K133" s="66"/>
      <c r="L133" s="66"/>
      <c r="M133" s="66"/>
      <c r="N133" s="66"/>
      <c r="O133" s="114">
        <f>K133</f>
        <v>0</v>
      </c>
      <c r="P133" s="110">
        <f t="shared" si="23"/>
        <v>0</v>
      </c>
    </row>
    <row r="134" spans="1:16" s="14" customFormat="1" ht="25.5" hidden="1" x14ac:dyDescent="0.2">
      <c r="A134" s="52" t="s">
        <v>542</v>
      </c>
      <c r="B134" s="41" t="s">
        <v>543</v>
      </c>
      <c r="C134" s="41" t="s">
        <v>130</v>
      </c>
      <c r="D134" s="56" t="s">
        <v>546</v>
      </c>
      <c r="E134" s="66">
        <f>F134</f>
        <v>0</v>
      </c>
      <c r="F134" s="114"/>
      <c r="G134" s="114"/>
      <c r="H134" s="114"/>
      <c r="I134" s="114"/>
      <c r="J134" s="70">
        <f t="shared" si="20"/>
        <v>0</v>
      </c>
      <c r="K134" s="71"/>
      <c r="L134" s="71"/>
      <c r="M134" s="71"/>
      <c r="N134" s="71"/>
      <c r="O134" s="71">
        <f>K134</f>
        <v>0</v>
      </c>
      <c r="P134" s="110">
        <f t="shared" si="23"/>
        <v>0</v>
      </c>
    </row>
    <row r="135" spans="1:16" s="14" customFormat="1" ht="30.75" hidden="1" customHeight="1" x14ac:dyDescent="0.2">
      <c r="A135" s="52"/>
      <c r="B135" s="41"/>
      <c r="C135" s="41"/>
      <c r="D135" s="56" t="s">
        <v>547</v>
      </c>
      <c r="E135" s="66">
        <f>F135</f>
        <v>0</v>
      </c>
      <c r="F135" s="114"/>
      <c r="G135" s="114"/>
      <c r="H135" s="114"/>
      <c r="I135" s="114"/>
      <c r="J135" s="66">
        <f t="shared" si="20"/>
        <v>0</v>
      </c>
      <c r="K135" s="114"/>
      <c r="L135" s="114"/>
      <c r="M135" s="114"/>
      <c r="N135" s="114"/>
      <c r="O135" s="114">
        <f>K135</f>
        <v>0</v>
      </c>
      <c r="P135" s="110">
        <f t="shared" si="23"/>
        <v>0</v>
      </c>
    </row>
    <row r="136" spans="1:16" s="14" customFormat="1" ht="18.75" hidden="1" customHeight="1" x14ac:dyDescent="0.2">
      <c r="A136" s="52" t="s">
        <v>569</v>
      </c>
      <c r="B136" s="41" t="s">
        <v>186</v>
      </c>
      <c r="C136" s="41" t="s">
        <v>130</v>
      </c>
      <c r="D136" s="40" t="s">
        <v>356</v>
      </c>
      <c r="E136" s="66">
        <f>F136</f>
        <v>0</v>
      </c>
      <c r="F136" s="114"/>
      <c r="G136" s="114"/>
      <c r="H136" s="114"/>
      <c r="I136" s="114"/>
      <c r="J136" s="66">
        <f>L136+O136</f>
        <v>0</v>
      </c>
      <c r="K136" s="114"/>
      <c r="L136" s="114"/>
      <c r="M136" s="114"/>
      <c r="N136" s="114"/>
      <c r="O136" s="114">
        <f>K136</f>
        <v>0</v>
      </c>
      <c r="P136" s="110">
        <f t="shared" si="23"/>
        <v>0</v>
      </c>
    </row>
    <row r="137" spans="1:16" ht="25.5" x14ac:dyDescent="0.2">
      <c r="A137" s="55" t="s">
        <v>178</v>
      </c>
      <c r="B137" s="87"/>
      <c r="C137" s="88"/>
      <c r="D137" s="89" t="s">
        <v>9</v>
      </c>
      <c r="E137" s="107">
        <f>E139</f>
        <v>49167800</v>
      </c>
      <c r="F137" s="107">
        <f t="shared" ref="F137:P137" si="25">F139</f>
        <v>49167800</v>
      </c>
      <c r="G137" s="107">
        <f t="shared" si="25"/>
        <v>31293100</v>
      </c>
      <c r="H137" s="107">
        <f t="shared" si="25"/>
        <v>1416400</v>
      </c>
      <c r="I137" s="107">
        <f t="shared" si="25"/>
        <v>0</v>
      </c>
      <c r="J137" s="107">
        <f t="shared" si="25"/>
        <v>988792</v>
      </c>
      <c r="K137" s="107">
        <f>K139</f>
        <v>362000</v>
      </c>
      <c r="L137" s="107">
        <f t="shared" si="25"/>
        <v>626792</v>
      </c>
      <c r="M137" s="107">
        <f t="shared" si="25"/>
        <v>37780</v>
      </c>
      <c r="N137" s="107">
        <f t="shared" si="25"/>
        <v>382800</v>
      </c>
      <c r="O137" s="107">
        <f t="shared" si="25"/>
        <v>362000</v>
      </c>
      <c r="P137" s="107">
        <f t="shared" si="25"/>
        <v>50156592</v>
      </c>
    </row>
    <row r="138" spans="1:16" hidden="1" x14ac:dyDescent="0.2">
      <c r="A138" s="55"/>
      <c r="B138" s="87"/>
      <c r="C138" s="88"/>
      <c r="D138" s="92" t="s">
        <v>520</v>
      </c>
      <c r="E138" s="69">
        <f>E207+E221</f>
        <v>0</v>
      </c>
      <c r="F138" s="69">
        <f>F207+F221</f>
        <v>0</v>
      </c>
      <c r="G138" s="107"/>
      <c r="H138" s="107"/>
      <c r="I138" s="107"/>
      <c r="J138" s="107"/>
      <c r="K138" s="107"/>
      <c r="L138" s="107"/>
      <c r="M138" s="107"/>
      <c r="N138" s="107"/>
      <c r="O138" s="107"/>
      <c r="P138" s="107">
        <f t="shared" ref="P138:P156" si="26">E138+J138</f>
        <v>0</v>
      </c>
    </row>
    <row r="139" spans="1:16" ht="25.5" x14ac:dyDescent="0.2">
      <c r="A139" s="53" t="s">
        <v>245</v>
      </c>
      <c r="B139" s="103"/>
      <c r="C139" s="88"/>
      <c r="D139" s="92" t="s">
        <v>9</v>
      </c>
      <c r="E139" s="95">
        <f t="shared" ref="E139:E182" si="27">F139+I139</f>
        <v>49167800</v>
      </c>
      <c r="F139" s="107">
        <f>F140+F142+F144+F149+F151+F158+F159+F160+F161+F163+F165+F167+F169+F171+F173+F175+F179+F183+F185+F187+F189+F191+F193+F196+F198+F199+F201+F202+F204+F206+F208+F211+F212+F217+F220+F223</f>
        <v>49167800</v>
      </c>
      <c r="G139" s="107">
        <f>G140+G142+G144+G149+G151+G158+G159+G160+G161+G163+G165+G167+G169+G171+G173+G175+G179+G183+G185+G187+G189+G191+G193+G196+G198+G199+G201+G202+G204+G206+G208+G211+G212+G217+G220+G223</f>
        <v>31293100</v>
      </c>
      <c r="H139" s="107">
        <f>H140+H142+H144+H149+H151+H158+H159+H160+H161+H163+H165+H167+H169+H171+H173+H175+H179+H183+H185+H187+H189+H191+H193+H196+H198+H199+H201+H202+H204+H206+H208+H211+H212+H217+H220+H223</f>
        <v>1416400</v>
      </c>
      <c r="I139" s="107">
        <f>I140+I142+I144+I149+I151+I158+I159+I160+I161+I163+I165+I167+I169+I171+I173+I175+I179+I183+I185+I187+I189+I191+I193+I196+I198+I199+I201+I202+I204+I206+I208+I211+I212+I217+I220+I223</f>
        <v>0</v>
      </c>
      <c r="J139" s="107">
        <f t="shared" ref="J139:O139" si="28">J140+J141+J148+J157+J162+J181+J195+J200+J203+J206+J208+J210+J212+J217+J219+J222+J214</f>
        <v>988792</v>
      </c>
      <c r="K139" s="107">
        <f t="shared" si="28"/>
        <v>362000</v>
      </c>
      <c r="L139" s="107">
        <f t="shared" si="28"/>
        <v>626792</v>
      </c>
      <c r="M139" s="107">
        <f t="shared" si="28"/>
        <v>37780</v>
      </c>
      <c r="N139" s="107">
        <f t="shared" si="28"/>
        <v>382800</v>
      </c>
      <c r="O139" s="107">
        <f t="shared" si="28"/>
        <v>362000</v>
      </c>
      <c r="P139" s="95">
        <f t="shared" si="26"/>
        <v>50156592</v>
      </c>
    </row>
    <row r="140" spans="1:16" s="6" customFormat="1" ht="25.5" x14ac:dyDescent="0.2">
      <c r="A140" s="53" t="s">
        <v>246</v>
      </c>
      <c r="B140" s="38" t="s">
        <v>199</v>
      </c>
      <c r="C140" s="38" t="s">
        <v>124</v>
      </c>
      <c r="D140" s="106" t="s">
        <v>198</v>
      </c>
      <c r="E140" s="70">
        <f t="shared" si="27"/>
        <v>26307700</v>
      </c>
      <c r="F140" s="71">
        <f>25307700+1000000</f>
        <v>26307700</v>
      </c>
      <c r="G140" s="71">
        <f>19922600+1000000</f>
        <v>20922600</v>
      </c>
      <c r="H140" s="71">
        <v>476100</v>
      </c>
      <c r="I140" s="71"/>
      <c r="J140" s="70">
        <f t="shared" ref="J140:J182" si="29">L140+O140</f>
        <v>0</v>
      </c>
      <c r="K140" s="71"/>
      <c r="L140" s="71"/>
      <c r="M140" s="71"/>
      <c r="N140" s="71"/>
      <c r="O140" s="71">
        <f>K140</f>
        <v>0</v>
      </c>
      <c r="P140" s="95">
        <f t="shared" si="26"/>
        <v>26307700</v>
      </c>
    </row>
    <row r="141" spans="1:16" s="6" customFormat="1" ht="38.25" hidden="1" x14ac:dyDescent="0.2">
      <c r="A141" s="53" t="s">
        <v>247</v>
      </c>
      <c r="B141" s="45" t="s">
        <v>154</v>
      </c>
      <c r="C141" s="101"/>
      <c r="D141" s="75" t="s">
        <v>100</v>
      </c>
      <c r="E141" s="70">
        <f t="shared" si="27"/>
        <v>0</v>
      </c>
      <c r="F141" s="71">
        <f t="shared" ref="F141:O141" si="30">F142+F144</f>
        <v>0</v>
      </c>
      <c r="G141" s="71">
        <f t="shared" si="30"/>
        <v>0</v>
      </c>
      <c r="H141" s="71">
        <f t="shared" si="30"/>
        <v>0</v>
      </c>
      <c r="I141" s="71">
        <f t="shared" si="30"/>
        <v>0</v>
      </c>
      <c r="J141" s="71">
        <f t="shared" si="30"/>
        <v>0</v>
      </c>
      <c r="K141" s="71"/>
      <c r="L141" s="71"/>
      <c r="M141" s="71"/>
      <c r="N141" s="71">
        <f t="shared" si="30"/>
        <v>0</v>
      </c>
      <c r="O141" s="71">
        <f t="shared" si="30"/>
        <v>0</v>
      </c>
      <c r="P141" s="95">
        <f t="shared" si="26"/>
        <v>0</v>
      </c>
    </row>
    <row r="142" spans="1:16" s="12" customFormat="1" ht="25.5" hidden="1" x14ac:dyDescent="0.2">
      <c r="A142" s="52" t="s">
        <v>249</v>
      </c>
      <c r="B142" s="130" t="s">
        <v>37</v>
      </c>
      <c r="C142" s="131" t="s">
        <v>126</v>
      </c>
      <c r="D142" s="132" t="s">
        <v>248</v>
      </c>
      <c r="E142" s="70">
        <f t="shared" si="27"/>
        <v>0</v>
      </c>
      <c r="F142" s="114"/>
      <c r="G142" s="114"/>
      <c r="H142" s="114"/>
      <c r="I142" s="114"/>
      <c r="J142" s="70">
        <f t="shared" si="29"/>
        <v>0</v>
      </c>
      <c r="K142" s="114"/>
      <c r="L142" s="114"/>
      <c r="M142" s="114"/>
      <c r="N142" s="114"/>
      <c r="O142" s="114"/>
      <c r="P142" s="95">
        <f t="shared" si="26"/>
        <v>0</v>
      </c>
    </row>
    <row r="143" spans="1:16" s="30" customFormat="1" ht="66.75" hidden="1" customHeight="1" x14ac:dyDescent="0.2">
      <c r="A143" s="54"/>
      <c r="B143" s="45"/>
      <c r="C143" s="133"/>
      <c r="D143" s="75" t="s">
        <v>455</v>
      </c>
      <c r="E143" s="70">
        <f t="shared" si="27"/>
        <v>0</v>
      </c>
      <c r="F143" s="71">
        <f>F142</f>
        <v>0</v>
      </c>
      <c r="G143" s="71"/>
      <c r="H143" s="71"/>
      <c r="I143" s="71"/>
      <c r="J143" s="70">
        <f t="shared" si="29"/>
        <v>0</v>
      </c>
      <c r="K143" s="71"/>
      <c r="L143" s="71"/>
      <c r="M143" s="71"/>
      <c r="N143" s="71"/>
      <c r="O143" s="71"/>
      <c r="P143" s="95">
        <f t="shared" si="26"/>
        <v>0</v>
      </c>
    </row>
    <row r="144" spans="1:16" s="12" customFormat="1" ht="25.5" hidden="1" x14ac:dyDescent="0.2">
      <c r="A144" s="52" t="s">
        <v>250</v>
      </c>
      <c r="B144" s="130" t="s">
        <v>38</v>
      </c>
      <c r="C144" s="131" t="s">
        <v>58</v>
      </c>
      <c r="D144" s="134" t="s">
        <v>102</v>
      </c>
      <c r="E144" s="70">
        <f t="shared" si="27"/>
        <v>0</v>
      </c>
      <c r="F144" s="114"/>
      <c r="G144" s="114"/>
      <c r="H144" s="114"/>
      <c r="I144" s="114"/>
      <c r="J144" s="70">
        <f t="shared" si="29"/>
        <v>0</v>
      </c>
      <c r="K144" s="114"/>
      <c r="L144" s="114"/>
      <c r="M144" s="114"/>
      <c r="N144" s="114"/>
      <c r="O144" s="114"/>
      <c r="P144" s="95">
        <f t="shared" si="26"/>
        <v>0</v>
      </c>
    </row>
    <row r="145" spans="1:16" s="30" customFormat="1" ht="67.5" hidden="1" customHeight="1" x14ac:dyDescent="0.2">
      <c r="A145" s="54"/>
      <c r="B145" s="45"/>
      <c r="C145" s="133"/>
      <c r="D145" s="75" t="s">
        <v>455</v>
      </c>
      <c r="E145" s="70">
        <f t="shared" si="27"/>
        <v>0</v>
      </c>
      <c r="F145" s="71">
        <f>F144</f>
        <v>0</v>
      </c>
      <c r="G145" s="71"/>
      <c r="H145" s="71"/>
      <c r="I145" s="71"/>
      <c r="J145" s="70">
        <f t="shared" si="29"/>
        <v>0</v>
      </c>
      <c r="K145" s="71"/>
      <c r="L145" s="71"/>
      <c r="M145" s="71"/>
      <c r="N145" s="71"/>
      <c r="O145" s="71"/>
      <c r="P145" s="95">
        <f t="shared" si="26"/>
        <v>0</v>
      </c>
    </row>
    <row r="146" spans="1:16" s="6" customFormat="1" ht="25.5" hidden="1" x14ac:dyDescent="0.2">
      <c r="A146" s="53">
        <v>1513017</v>
      </c>
      <c r="B146" s="45" t="s">
        <v>59</v>
      </c>
      <c r="C146" s="101" t="s">
        <v>58</v>
      </c>
      <c r="D146" s="39" t="s">
        <v>60</v>
      </c>
      <c r="E146" s="70">
        <f t="shared" si="27"/>
        <v>0</v>
      </c>
      <c r="F146" s="71"/>
      <c r="G146" s="71"/>
      <c r="H146" s="71"/>
      <c r="I146" s="71"/>
      <c r="J146" s="124">
        <f t="shared" si="29"/>
        <v>0</v>
      </c>
      <c r="K146" s="71"/>
      <c r="L146" s="71"/>
      <c r="M146" s="71"/>
      <c r="N146" s="71"/>
      <c r="O146" s="71"/>
      <c r="P146" s="95">
        <f t="shared" si="26"/>
        <v>0</v>
      </c>
    </row>
    <row r="147" spans="1:16" s="6" customFormat="1" ht="51" hidden="1" x14ac:dyDescent="0.2">
      <c r="A147" s="53"/>
      <c r="B147" s="45"/>
      <c r="C147" s="101"/>
      <c r="D147" s="75" t="s">
        <v>10</v>
      </c>
      <c r="E147" s="70">
        <f t="shared" si="27"/>
        <v>0</v>
      </c>
      <c r="F147" s="71"/>
      <c r="G147" s="71"/>
      <c r="H147" s="71"/>
      <c r="I147" s="71"/>
      <c r="J147" s="124">
        <f t="shared" si="29"/>
        <v>0</v>
      </c>
      <c r="K147" s="71"/>
      <c r="L147" s="71"/>
      <c r="M147" s="71"/>
      <c r="N147" s="71"/>
      <c r="O147" s="71"/>
      <c r="P147" s="95">
        <f t="shared" si="26"/>
        <v>0</v>
      </c>
    </row>
    <row r="148" spans="1:16" s="6" customFormat="1" ht="25.5" hidden="1" x14ac:dyDescent="0.2">
      <c r="A148" s="53" t="s">
        <v>251</v>
      </c>
      <c r="B148" s="45" t="s">
        <v>155</v>
      </c>
      <c r="C148" s="101"/>
      <c r="D148" s="75" t="s">
        <v>103</v>
      </c>
      <c r="E148" s="70">
        <f t="shared" si="27"/>
        <v>0</v>
      </c>
      <c r="F148" s="71">
        <f>F149+F151+F153</f>
        <v>0</v>
      </c>
      <c r="G148" s="71">
        <f>G149+G151+G153</f>
        <v>0</v>
      </c>
      <c r="H148" s="71">
        <f>H149+H151+H153</f>
        <v>0</v>
      </c>
      <c r="I148" s="71">
        <f>I149+I151+I153</f>
        <v>0</v>
      </c>
      <c r="J148" s="70">
        <f t="shared" si="29"/>
        <v>0</v>
      </c>
      <c r="K148" s="71">
        <f>K149+K151+K153</f>
        <v>0</v>
      </c>
      <c r="L148" s="71">
        <f>L149+L151+L153</f>
        <v>0</v>
      </c>
      <c r="M148" s="71">
        <f>M149+M151+M153</f>
        <v>0</v>
      </c>
      <c r="N148" s="71">
        <f>N149+N151+N153</f>
        <v>0</v>
      </c>
      <c r="O148" s="71">
        <f>O149+O151+O153</f>
        <v>0</v>
      </c>
      <c r="P148" s="95">
        <f t="shared" si="26"/>
        <v>0</v>
      </c>
    </row>
    <row r="149" spans="1:16" s="12" customFormat="1" ht="25.5" hidden="1" x14ac:dyDescent="0.2">
      <c r="A149" s="52" t="s">
        <v>253</v>
      </c>
      <c r="B149" s="130" t="s">
        <v>39</v>
      </c>
      <c r="C149" s="131" t="s">
        <v>126</v>
      </c>
      <c r="D149" s="33" t="s">
        <v>252</v>
      </c>
      <c r="E149" s="70">
        <f t="shared" si="27"/>
        <v>0</v>
      </c>
      <c r="F149" s="114"/>
      <c r="G149" s="114"/>
      <c r="H149" s="114"/>
      <c r="I149" s="114"/>
      <c r="J149" s="70">
        <f t="shared" si="29"/>
        <v>0</v>
      </c>
      <c r="K149" s="114"/>
      <c r="L149" s="114"/>
      <c r="M149" s="114"/>
      <c r="N149" s="114"/>
      <c r="O149" s="114"/>
      <c r="P149" s="95">
        <f t="shared" si="26"/>
        <v>0</v>
      </c>
    </row>
    <row r="150" spans="1:16" s="6" customFormat="1" ht="42.75" hidden="1" customHeight="1" x14ac:dyDescent="0.2">
      <c r="A150" s="53"/>
      <c r="B150" s="45"/>
      <c r="C150" s="133"/>
      <c r="D150" s="39" t="s">
        <v>456</v>
      </c>
      <c r="E150" s="70">
        <f t="shared" si="27"/>
        <v>0</v>
      </c>
      <c r="F150" s="71">
        <f>F149</f>
        <v>0</v>
      </c>
      <c r="G150" s="71"/>
      <c r="H150" s="71"/>
      <c r="I150" s="71"/>
      <c r="J150" s="70">
        <f t="shared" si="29"/>
        <v>0</v>
      </c>
      <c r="K150" s="71"/>
      <c r="L150" s="71"/>
      <c r="M150" s="71"/>
      <c r="N150" s="71"/>
      <c r="O150" s="71"/>
      <c r="P150" s="95">
        <f t="shared" si="26"/>
        <v>0</v>
      </c>
    </row>
    <row r="151" spans="1:16" s="12" customFormat="1" ht="25.5" hidden="1" x14ac:dyDescent="0.2">
      <c r="A151" s="52" t="s">
        <v>254</v>
      </c>
      <c r="B151" s="130" t="s">
        <v>40</v>
      </c>
      <c r="C151" s="131" t="s">
        <v>58</v>
      </c>
      <c r="D151" s="134" t="s">
        <v>104</v>
      </c>
      <c r="E151" s="70">
        <f t="shared" si="27"/>
        <v>0</v>
      </c>
      <c r="F151" s="114"/>
      <c r="G151" s="114"/>
      <c r="H151" s="114"/>
      <c r="I151" s="114"/>
      <c r="J151" s="70">
        <f t="shared" si="29"/>
        <v>0</v>
      </c>
      <c r="K151" s="114"/>
      <c r="L151" s="114"/>
      <c r="M151" s="114"/>
      <c r="N151" s="114"/>
      <c r="O151" s="114"/>
      <c r="P151" s="95">
        <f t="shared" si="26"/>
        <v>0</v>
      </c>
    </row>
    <row r="152" spans="1:16" s="6" customFormat="1" ht="42" hidden="1" customHeight="1" x14ac:dyDescent="0.2">
      <c r="A152" s="53"/>
      <c r="B152" s="45"/>
      <c r="C152" s="133"/>
      <c r="D152" s="75" t="s">
        <v>456</v>
      </c>
      <c r="E152" s="70">
        <f t="shared" si="27"/>
        <v>0</v>
      </c>
      <c r="F152" s="71">
        <f>F151</f>
        <v>0</v>
      </c>
      <c r="G152" s="71"/>
      <c r="H152" s="71"/>
      <c r="I152" s="71"/>
      <c r="J152" s="70">
        <f t="shared" si="29"/>
        <v>0</v>
      </c>
      <c r="K152" s="71"/>
      <c r="L152" s="71"/>
      <c r="M152" s="71"/>
      <c r="N152" s="71"/>
      <c r="O152" s="71"/>
      <c r="P152" s="95">
        <f t="shared" si="26"/>
        <v>0</v>
      </c>
    </row>
    <row r="153" spans="1:16" s="12" customFormat="1" hidden="1" x14ac:dyDescent="0.2">
      <c r="A153" s="52" t="s">
        <v>256</v>
      </c>
      <c r="B153" s="130" t="s">
        <v>41</v>
      </c>
      <c r="C153" s="131" t="s">
        <v>58</v>
      </c>
      <c r="D153" s="34" t="s">
        <v>255</v>
      </c>
      <c r="E153" s="70">
        <f t="shared" si="27"/>
        <v>0</v>
      </c>
      <c r="F153" s="114"/>
      <c r="G153" s="114"/>
      <c r="H153" s="114"/>
      <c r="I153" s="114"/>
      <c r="J153" s="70">
        <f t="shared" si="29"/>
        <v>0</v>
      </c>
      <c r="K153" s="114"/>
      <c r="L153" s="114"/>
      <c r="M153" s="114"/>
      <c r="N153" s="114"/>
      <c r="O153" s="114"/>
      <c r="P153" s="95">
        <f t="shared" si="26"/>
        <v>0</v>
      </c>
    </row>
    <row r="154" spans="1:16" s="6" customFormat="1" ht="38.25" hidden="1" x14ac:dyDescent="0.2">
      <c r="A154" s="53"/>
      <c r="B154" s="45"/>
      <c r="C154" s="133"/>
      <c r="D154" s="75" t="s">
        <v>26</v>
      </c>
      <c r="E154" s="70">
        <f t="shared" si="27"/>
        <v>0</v>
      </c>
      <c r="F154" s="71">
        <f>F153</f>
        <v>0</v>
      </c>
      <c r="G154" s="71"/>
      <c r="H154" s="71"/>
      <c r="I154" s="71"/>
      <c r="J154" s="70">
        <f t="shared" si="29"/>
        <v>0</v>
      </c>
      <c r="K154" s="71"/>
      <c r="L154" s="71"/>
      <c r="M154" s="71"/>
      <c r="N154" s="71"/>
      <c r="O154" s="71"/>
      <c r="P154" s="95">
        <f t="shared" si="26"/>
        <v>0</v>
      </c>
    </row>
    <row r="155" spans="1:16" s="6" customFormat="1" ht="38.25" hidden="1" x14ac:dyDescent="0.2">
      <c r="A155" s="53">
        <v>1513028</v>
      </c>
      <c r="B155" s="45" t="s">
        <v>62</v>
      </c>
      <c r="C155" s="16" t="s">
        <v>58</v>
      </c>
      <c r="D155" s="22" t="s">
        <v>105</v>
      </c>
      <c r="E155" s="70">
        <f t="shared" si="27"/>
        <v>0</v>
      </c>
      <c r="F155" s="71">
        <v>0</v>
      </c>
      <c r="G155" s="71">
        <v>0</v>
      </c>
      <c r="H155" s="71"/>
      <c r="I155" s="71"/>
      <c r="J155" s="70">
        <f t="shared" si="29"/>
        <v>0</v>
      </c>
      <c r="K155" s="71"/>
      <c r="L155" s="71"/>
      <c r="M155" s="71"/>
      <c r="N155" s="71"/>
      <c r="O155" s="71"/>
      <c r="P155" s="95">
        <f t="shared" si="26"/>
        <v>0</v>
      </c>
    </row>
    <row r="156" spans="1:16" ht="38.25" hidden="1" x14ac:dyDescent="0.2">
      <c r="A156" s="53"/>
      <c r="B156" s="103"/>
      <c r="C156" s="16"/>
      <c r="D156" s="75" t="s">
        <v>26</v>
      </c>
      <c r="E156" s="70">
        <f t="shared" si="27"/>
        <v>0</v>
      </c>
      <c r="F156" s="71">
        <f t="shared" ref="F156:O156" si="31">F155</f>
        <v>0</v>
      </c>
      <c r="G156" s="71">
        <f t="shared" si="31"/>
        <v>0</v>
      </c>
      <c r="H156" s="71">
        <f t="shared" si="31"/>
        <v>0</v>
      </c>
      <c r="I156" s="71">
        <f t="shared" si="31"/>
        <v>0</v>
      </c>
      <c r="J156" s="70">
        <f t="shared" si="29"/>
        <v>0</v>
      </c>
      <c r="K156" s="71">
        <f>K155</f>
        <v>0</v>
      </c>
      <c r="L156" s="71">
        <f t="shared" si="31"/>
        <v>0</v>
      </c>
      <c r="M156" s="71">
        <f t="shared" si="31"/>
        <v>0</v>
      </c>
      <c r="N156" s="71">
        <f t="shared" si="31"/>
        <v>0</v>
      </c>
      <c r="O156" s="71">
        <f t="shared" si="31"/>
        <v>0</v>
      </c>
      <c r="P156" s="95">
        <f t="shared" si="26"/>
        <v>0</v>
      </c>
    </row>
    <row r="157" spans="1:16" ht="38.25" hidden="1" x14ac:dyDescent="0.2">
      <c r="A157" s="53" t="s">
        <v>258</v>
      </c>
      <c r="B157" s="103" t="s">
        <v>160</v>
      </c>
      <c r="C157" s="16"/>
      <c r="D157" s="75" t="s">
        <v>257</v>
      </c>
      <c r="E157" s="70">
        <f t="shared" ref="E157:P157" si="32">SUM(E158:E161)</f>
        <v>796200</v>
      </c>
      <c r="F157" s="70">
        <f t="shared" si="32"/>
        <v>796200</v>
      </c>
      <c r="G157" s="70">
        <f t="shared" si="32"/>
        <v>0</v>
      </c>
      <c r="H157" s="70">
        <f t="shared" si="32"/>
        <v>0</v>
      </c>
      <c r="I157" s="70">
        <f t="shared" si="32"/>
        <v>0</v>
      </c>
      <c r="J157" s="70">
        <f t="shared" si="32"/>
        <v>0</v>
      </c>
      <c r="K157" s="70">
        <f>SUM(K158:K161)</f>
        <v>0</v>
      </c>
      <c r="L157" s="70">
        <f t="shared" si="32"/>
        <v>0</v>
      </c>
      <c r="M157" s="70">
        <f t="shared" si="32"/>
        <v>0</v>
      </c>
      <c r="N157" s="70">
        <f t="shared" si="32"/>
        <v>0</v>
      </c>
      <c r="O157" s="70">
        <f t="shared" si="32"/>
        <v>0</v>
      </c>
      <c r="P157" s="95">
        <f t="shared" si="32"/>
        <v>796200</v>
      </c>
    </row>
    <row r="158" spans="1:16" s="14" customFormat="1" x14ac:dyDescent="0.2">
      <c r="A158" s="52" t="s">
        <v>260</v>
      </c>
      <c r="B158" s="68" t="s">
        <v>161</v>
      </c>
      <c r="C158" s="41" t="s">
        <v>126</v>
      </c>
      <c r="D158" s="57" t="s">
        <v>259</v>
      </c>
      <c r="E158" s="66">
        <f>F158+I158</f>
        <v>184200</v>
      </c>
      <c r="F158" s="114">
        <v>184200</v>
      </c>
      <c r="G158" s="114"/>
      <c r="H158" s="114"/>
      <c r="I158" s="114"/>
      <c r="J158" s="66">
        <f>L158+O158</f>
        <v>0</v>
      </c>
      <c r="K158" s="114"/>
      <c r="L158" s="114"/>
      <c r="M158" s="114"/>
      <c r="N158" s="114"/>
      <c r="O158" s="114"/>
      <c r="P158" s="110">
        <f t="shared" ref="P158:P224" si="33">E158+J158</f>
        <v>184200</v>
      </c>
    </row>
    <row r="159" spans="1:16" s="14" customFormat="1" x14ac:dyDescent="0.2">
      <c r="A159" s="52" t="s">
        <v>262</v>
      </c>
      <c r="B159" s="68" t="s">
        <v>261</v>
      </c>
      <c r="C159" s="41" t="s">
        <v>25</v>
      </c>
      <c r="D159" s="57" t="s">
        <v>163</v>
      </c>
      <c r="E159" s="66">
        <f>F159+I159</f>
        <v>12000</v>
      </c>
      <c r="F159" s="114">
        <v>12000</v>
      </c>
      <c r="G159" s="114"/>
      <c r="H159" s="114"/>
      <c r="I159" s="114"/>
      <c r="J159" s="66">
        <f>L159+O159</f>
        <v>0</v>
      </c>
      <c r="K159" s="114"/>
      <c r="L159" s="114"/>
      <c r="M159" s="114"/>
      <c r="N159" s="114"/>
      <c r="O159" s="114"/>
      <c r="P159" s="110">
        <f t="shared" si="33"/>
        <v>12000</v>
      </c>
    </row>
    <row r="160" spans="1:16" s="14" customFormat="1" ht="25.5" hidden="1" x14ac:dyDescent="0.2">
      <c r="A160" s="52" t="s">
        <v>264</v>
      </c>
      <c r="B160" s="68" t="s">
        <v>162</v>
      </c>
      <c r="C160" s="41" t="s">
        <v>25</v>
      </c>
      <c r="D160" s="57" t="s">
        <v>263</v>
      </c>
      <c r="E160" s="66">
        <f>F160+I160</f>
        <v>0</v>
      </c>
      <c r="F160" s="114"/>
      <c r="G160" s="114"/>
      <c r="H160" s="114"/>
      <c r="I160" s="114"/>
      <c r="J160" s="66">
        <f>L160+O160</f>
        <v>0</v>
      </c>
      <c r="K160" s="114"/>
      <c r="L160" s="114"/>
      <c r="M160" s="114"/>
      <c r="N160" s="114"/>
      <c r="O160" s="114"/>
      <c r="P160" s="110">
        <f t="shared" si="33"/>
        <v>0</v>
      </c>
    </row>
    <row r="161" spans="1:16" s="14" customFormat="1" ht="25.5" x14ac:dyDescent="0.2">
      <c r="A161" s="52" t="s">
        <v>266</v>
      </c>
      <c r="B161" s="68" t="s">
        <v>265</v>
      </c>
      <c r="C161" s="41" t="s">
        <v>25</v>
      </c>
      <c r="D161" s="57" t="s">
        <v>164</v>
      </c>
      <c r="E161" s="66">
        <f>F161+I161</f>
        <v>600000</v>
      </c>
      <c r="F161" s="114">
        <v>600000</v>
      </c>
      <c r="G161" s="114"/>
      <c r="H161" s="114"/>
      <c r="I161" s="114"/>
      <c r="J161" s="66">
        <f>L161+O161</f>
        <v>0</v>
      </c>
      <c r="K161" s="114"/>
      <c r="L161" s="114"/>
      <c r="M161" s="114"/>
      <c r="N161" s="114"/>
      <c r="O161" s="114"/>
      <c r="P161" s="110">
        <f t="shared" si="33"/>
        <v>600000</v>
      </c>
    </row>
    <row r="162" spans="1:16" ht="25.5" hidden="1" x14ac:dyDescent="0.2">
      <c r="A162" s="53" t="s">
        <v>267</v>
      </c>
      <c r="B162" s="103" t="s">
        <v>156</v>
      </c>
      <c r="C162" s="101"/>
      <c r="D162" s="78" t="s">
        <v>462</v>
      </c>
      <c r="E162" s="70">
        <f t="shared" si="27"/>
        <v>0</v>
      </c>
      <c r="F162" s="71">
        <f>F163+F165+F167+F169+F171+F173+F175+F177+F179</f>
        <v>0</v>
      </c>
      <c r="G162" s="71">
        <f t="shared" ref="G162:O162" si="34">G163+G165+G167+G169+G171+G173+G175+G177+G179</f>
        <v>0</v>
      </c>
      <c r="H162" s="71">
        <f t="shared" si="34"/>
        <v>0</v>
      </c>
      <c r="I162" s="71">
        <f t="shared" si="34"/>
        <v>0</v>
      </c>
      <c r="J162" s="70">
        <f t="shared" si="29"/>
        <v>0</v>
      </c>
      <c r="K162" s="71">
        <f>K163+K165+K167+K169+K171+K173+K175+K177+K179</f>
        <v>0</v>
      </c>
      <c r="L162" s="71">
        <f t="shared" si="34"/>
        <v>0</v>
      </c>
      <c r="M162" s="71">
        <f t="shared" si="34"/>
        <v>0</v>
      </c>
      <c r="N162" s="71">
        <f t="shared" si="34"/>
        <v>0</v>
      </c>
      <c r="O162" s="71">
        <f t="shared" si="34"/>
        <v>0</v>
      </c>
      <c r="P162" s="95">
        <f t="shared" si="33"/>
        <v>0</v>
      </c>
    </row>
    <row r="163" spans="1:16" s="12" customFormat="1" hidden="1" x14ac:dyDescent="0.2">
      <c r="A163" s="52" t="s">
        <v>269</v>
      </c>
      <c r="B163" s="130" t="s">
        <v>42</v>
      </c>
      <c r="C163" s="35" t="s">
        <v>1</v>
      </c>
      <c r="D163" s="57" t="s">
        <v>268</v>
      </c>
      <c r="E163" s="70">
        <f t="shared" si="27"/>
        <v>0</v>
      </c>
      <c r="F163" s="114"/>
      <c r="G163" s="114"/>
      <c r="H163" s="114"/>
      <c r="I163" s="114"/>
      <c r="J163" s="70">
        <f t="shared" si="29"/>
        <v>0</v>
      </c>
      <c r="K163" s="114"/>
      <c r="L163" s="114"/>
      <c r="M163" s="114"/>
      <c r="N163" s="114"/>
      <c r="O163" s="114"/>
      <c r="P163" s="95">
        <f t="shared" si="33"/>
        <v>0</v>
      </c>
    </row>
    <row r="164" spans="1:16" s="6" customFormat="1" ht="114.75" hidden="1" x14ac:dyDescent="0.2">
      <c r="A164" s="53"/>
      <c r="B164" s="45"/>
      <c r="C164" s="101"/>
      <c r="D164" s="135" t="s">
        <v>457</v>
      </c>
      <c r="E164" s="70">
        <f t="shared" si="27"/>
        <v>0</v>
      </c>
      <c r="F164" s="71">
        <f>F163</f>
        <v>0</v>
      </c>
      <c r="G164" s="71"/>
      <c r="H164" s="71"/>
      <c r="I164" s="71"/>
      <c r="J164" s="70">
        <f t="shared" si="29"/>
        <v>0</v>
      </c>
      <c r="K164" s="71"/>
      <c r="L164" s="71"/>
      <c r="M164" s="71"/>
      <c r="N164" s="71"/>
      <c r="O164" s="71"/>
      <c r="P164" s="95">
        <f t="shared" si="33"/>
        <v>0</v>
      </c>
    </row>
    <row r="165" spans="1:16" s="12" customFormat="1" hidden="1" x14ac:dyDescent="0.2">
      <c r="A165" s="52" t="s">
        <v>270</v>
      </c>
      <c r="B165" s="130" t="s">
        <v>43</v>
      </c>
      <c r="C165" s="35" t="s">
        <v>1</v>
      </c>
      <c r="D165" s="34" t="s">
        <v>110</v>
      </c>
      <c r="E165" s="70">
        <f t="shared" si="27"/>
        <v>0</v>
      </c>
      <c r="F165" s="114"/>
      <c r="G165" s="114"/>
      <c r="H165" s="114"/>
      <c r="I165" s="114"/>
      <c r="J165" s="70">
        <f t="shared" si="29"/>
        <v>0</v>
      </c>
      <c r="K165" s="114"/>
      <c r="L165" s="114"/>
      <c r="M165" s="114"/>
      <c r="N165" s="114"/>
      <c r="O165" s="114"/>
      <c r="P165" s="95">
        <f t="shared" si="33"/>
        <v>0</v>
      </c>
    </row>
    <row r="166" spans="1:16" s="6" customFormat="1" ht="114.75" hidden="1" x14ac:dyDescent="0.2">
      <c r="A166" s="53"/>
      <c r="B166" s="45"/>
      <c r="C166" s="101"/>
      <c r="D166" s="75" t="s">
        <v>457</v>
      </c>
      <c r="E166" s="70">
        <f t="shared" si="27"/>
        <v>0</v>
      </c>
      <c r="F166" s="71">
        <f>F165</f>
        <v>0</v>
      </c>
      <c r="G166" s="71"/>
      <c r="H166" s="71"/>
      <c r="I166" s="71"/>
      <c r="J166" s="70">
        <f t="shared" si="29"/>
        <v>0</v>
      </c>
      <c r="K166" s="71"/>
      <c r="L166" s="71"/>
      <c r="M166" s="71"/>
      <c r="N166" s="71"/>
      <c r="O166" s="71"/>
      <c r="P166" s="95">
        <f t="shared" si="33"/>
        <v>0</v>
      </c>
    </row>
    <row r="167" spans="1:16" s="12" customFormat="1" hidden="1" x14ac:dyDescent="0.2">
      <c r="A167" s="52" t="s">
        <v>271</v>
      </c>
      <c r="B167" s="130" t="s">
        <v>44</v>
      </c>
      <c r="C167" s="35" t="s">
        <v>1</v>
      </c>
      <c r="D167" s="34" t="s">
        <v>106</v>
      </c>
      <c r="E167" s="70">
        <f t="shared" si="27"/>
        <v>0</v>
      </c>
      <c r="F167" s="114"/>
      <c r="G167" s="114"/>
      <c r="H167" s="114"/>
      <c r="I167" s="114"/>
      <c r="J167" s="70">
        <f t="shared" si="29"/>
        <v>0</v>
      </c>
      <c r="K167" s="114"/>
      <c r="L167" s="114"/>
      <c r="M167" s="114"/>
      <c r="N167" s="114"/>
      <c r="O167" s="114"/>
      <c r="P167" s="95">
        <f t="shared" si="33"/>
        <v>0</v>
      </c>
    </row>
    <row r="168" spans="1:16" s="6" customFormat="1" ht="114.75" hidden="1" x14ac:dyDescent="0.2">
      <c r="A168" s="53"/>
      <c r="B168" s="45"/>
      <c r="C168" s="101"/>
      <c r="D168" s="135" t="s">
        <v>457</v>
      </c>
      <c r="E168" s="70">
        <f t="shared" si="27"/>
        <v>0</v>
      </c>
      <c r="F168" s="71">
        <f>F167</f>
        <v>0</v>
      </c>
      <c r="G168" s="71"/>
      <c r="H168" s="71"/>
      <c r="I168" s="71"/>
      <c r="J168" s="70">
        <f t="shared" si="29"/>
        <v>0</v>
      </c>
      <c r="K168" s="71"/>
      <c r="L168" s="71"/>
      <c r="M168" s="71"/>
      <c r="N168" s="71"/>
      <c r="O168" s="71"/>
      <c r="P168" s="95">
        <f t="shared" si="33"/>
        <v>0</v>
      </c>
    </row>
    <row r="169" spans="1:16" s="12" customFormat="1" hidden="1" x14ac:dyDescent="0.2">
      <c r="A169" s="52" t="s">
        <v>272</v>
      </c>
      <c r="B169" s="130" t="s">
        <v>45</v>
      </c>
      <c r="C169" s="35" t="s">
        <v>1</v>
      </c>
      <c r="D169" s="73" t="s">
        <v>107</v>
      </c>
      <c r="E169" s="70">
        <f t="shared" si="27"/>
        <v>0</v>
      </c>
      <c r="F169" s="114"/>
      <c r="G169" s="114"/>
      <c r="H169" s="114"/>
      <c r="I169" s="114"/>
      <c r="J169" s="70">
        <f t="shared" si="29"/>
        <v>0</v>
      </c>
      <c r="K169" s="114"/>
      <c r="L169" s="114"/>
      <c r="M169" s="114"/>
      <c r="N169" s="114"/>
      <c r="O169" s="114"/>
      <c r="P169" s="95">
        <f t="shared" si="33"/>
        <v>0</v>
      </c>
    </row>
    <row r="170" spans="1:16" s="6" customFormat="1" ht="114.75" hidden="1" x14ac:dyDescent="0.2">
      <c r="A170" s="53"/>
      <c r="B170" s="45"/>
      <c r="C170" s="101"/>
      <c r="D170" s="135" t="s">
        <v>457</v>
      </c>
      <c r="E170" s="70">
        <f t="shared" si="27"/>
        <v>0</v>
      </c>
      <c r="F170" s="71">
        <f>F169</f>
        <v>0</v>
      </c>
      <c r="G170" s="71"/>
      <c r="H170" s="71"/>
      <c r="I170" s="71"/>
      <c r="J170" s="70">
        <f t="shared" si="29"/>
        <v>0</v>
      </c>
      <c r="K170" s="71"/>
      <c r="L170" s="71"/>
      <c r="M170" s="71"/>
      <c r="N170" s="71"/>
      <c r="O170" s="71"/>
      <c r="P170" s="95">
        <f t="shared" si="33"/>
        <v>0</v>
      </c>
    </row>
    <row r="171" spans="1:16" s="12" customFormat="1" hidden="1" x14ac:dyDescent="0.2">
      <c r="A171" s="52" t="s">
        <v>273</v>
      </c>
      <c r="B171" s="130" t="s">
        <v>46</v>
      </c>
      <c r="C171" s="35" t="s">
        <v>1</v>
      </c>
      <c r="D171" s="57" t="s">
        <v>108</v>
      </c>
      <c r="E171" s="70">
        <f t="shared" si="27"/>
        <v>0</v>
      </c>
      <c r="F171" s="114"/>
      <c r="G171" s="114"/>
      <c r="H171" s="114"/>
      <c r="I171" s="114"/>
      <c r="J171" s="70">
        <f t="shared" si="29"/>
        <v>0</v>
      </c>
      <c r="K171" s="114"/>
      <c r="L171" s="114"/>
      <c r="M171" s="114"/>
      <c r="N171" s="114"/>
      <c r="O171" s="114"/>
      <c r="P171" s="95">
        <f t="shared" si="33"/>
        <v>0</v>
      </c>
    </row>
    <row r="172" spans="1:16" s="6" customFormat="1" ht="114.75" hidden="1" x14ac:dyDescent="0.2">
      <c r="A172" s="53"/>
      <c r="B172" s="45"/>
      <c r="C172" s="101"/>
      <c r="D172" s="135" t="s">
        <v>457</v>
      </c>
      <c r="E172" s="70">
        <f t="shared" si="27"/>
        <v>0</v>
      </c>
      <c r="F172" s="71">
        <f>F171</f>
        <v>0</v>
      </c>
      <c r="G172" s="71"/>
      <c r="H172" s="71"/>
      <c r="I172" s="71"/>
      <c r="J172" s="70">
        <f t="shared" si="29"/>
        <v>0</v>
      </c>
      <c r="K172" s="71"/>
      <c r="L172" s="71"/>
      <c r="M172" s="71"/>
      <c r="N172" s="71"/>
      <c r="O172" s="71"/>
      <c r="P172" s="95">
        <f t="shared" si="33"/>
        <v>0</v>
      </c>
    </row>
    <row r="173" spans="1:16" s="12" customFormat="1" hidden="1" x14ac:dyDescent="0.2">
      <c r="A173" s="52" t="s">
        <v>274</v>
      </c>
      <c r="B173" s="130" t="s">
        <v>47</v>
      </c>
      <c r="C173" s="35" t="s">
        <v>1</v>
      </c>
      <c r="D173" s="57" t="s">
        <v>109</v>
      </c>
      <c r="E173" s="70">
        <f t="shared" si="27"/>
        <v>0</v>
      </c>
      <c r="F173" s="114"/>
      <c r="G173" s="114"/>
      <c r="H173" s="114"/>
      <c r="I173" s="114"/>
      <c r="J173" s="70">
        <f t="shared" si="29"/>
        <v>0</v>
      </c>
      <c r="K173" s="114"/>
      <c r="L173" s="114"/>
      <c r="M173" s="114"/>
      <c r="N173" s="114"/>
      <c r="O173" s="114"/>
      <c r="P173" s="95">
        <f t="shared" si="33"/>
        <v>0</v>
      </c>
    </row>
    <row r="174" spans="1:16" s="6" customFormat="1" ht="114.75" hidden="1" x14ac:dyDescent="0.2">
      <c r="A174" s="53"/>
      <c r="B174" s="45"/>
      <c r="C174" s="101"/>
      <c r="D174" s="135" t="s">
        <v>457</v>
      </c>
      <c r="E174" s="70">
        <f t="shared" si="27"/>
        <v>0</v>
      </c>
      <c r="F174" s="71">
        <f>F173</f>
        <v>0</v>
      </c>
      <c r="G174" s="71"/>
      <c r="H174" s="71"/>
      <c r="I174" s="71"/>
      <c r="J174" s="70">
        <f t="shared" si="29"/>
        <v>0</v>
      </c>
      <c r="K174" s="71"/>
      <c r="L174" s="71"/>
      <c r="M174" s="71"/>
      <c r="N174" s="71"/>
      <c r="O174" s="71"/>
      <c r="P174" s="95">
        <f t="shared" si="33"/>
        <v>0</v>
      </c>
    </row>
    <row r="175" spans="1:16" s="12" customFormat="1" hidden="1" x14ac:dyDescent="0.2">
      <c r="A175" s="52" t="s">
        <v>275</v>
      </c>
      <c r="B175" s="130" t="s">
        <v>48</v>
      </c>
      <c r="C175" s="35" t="s">
        <v>1</v>
      </c>
      <c r="D175" s="136" t="s">
        <v>463</v>
      </c>
      <c r="E175" s="70">
        <f>F175+I175</f>
        <v>0</v>
      </c>
      <c r="F175" s="114"/>
      <c r="G175" s="114"/>
      <c r="H175" s="114"/>
      <c r="I175" s="114"/>
      <c r="J175" s="70">
        <f t="shared" si="29"/>
        <v>0</v>
      </c>
      <c r="K175" s="114"/>
      <c r="L175" s="114"/>
      <c r="M175" s="114"/>
      <c r="N175" s="114"/>
      <c r="O175" s="114"/>
      <c r="P175" s="95">
        <f t="shared" si="33"/>
        <v>0</v>
      </c>
    </row>
    <row r="176" spans="1:16" s="6" customFormat="1" ht="114.75" hidden="1" x14ac:dyDescent="0.2">
      <c r="A176" s="53"/>
      <c r="B176" s="45"/>
      <c r="C176" s="101"/>
      <c r="D176" s="135" t="s">
        <v>457</v>
      </c>
      <c r="E176" s="70">
        <f>F176+I176</f>
        <v>0</v>
      </c>
      <c r="F176" s="71">
        <f>F175</f>
        <v>0</v>
      </c>
      <c r="G176" s="71"/>
      <c r="H176" s="71"/>
      <c r="I176" s="71"/>
      <c r="J176" s="70">
        <f t="shared" si="29"/>
        <v>0</v>
      </c>
      <c r="K176" s="71"/>
      <c r="L176" s="71"/>
      <c r="M176" s="71"/>
      <c r="N176" s="71"/>
      <c r="O176" s="71"/>
      <c r="P176" s="95">
        <f t="shared" si="33"/>
        <v>0</v>
      </c>
    </row>
    <row r="177" spans="1:16" s="12" customFormat="1" hidden="1" x14ac:dyDescent="0.2">
      <c r="A177" s="52" t="s">
        <v>277</v>
      </c>
      <c r="B177" s="130" t="s">
        <v>49</v>
      </c>
      <c r="C177" s="35" t="s">
        <v>1</v>
      </c>
      <c r="D177" s="57" t="s">
        <v>276</v>
      </c>
      <c r="E177" s="70">
        <f t="shared" si="27"/>
        <v>0</v>
      </c>
      <c r="F177" s="114"/>
      <c r="G177" s="114"/>
      <c r="H177" s="114"/>
      <c r="I177" s="114"/>
      <c r="J177" s="70">
        <f t="shared" si="29"/>
        <v>0</v>
      </c>
      <c r="K177" s="114"/>
      <c r="L177" s="114"/>
      <c r="M177" s="114"/>
      <c r="N177" s="114"/>
      <c r="O177" s="114"/>
      <c r="P177" s="95">
        <f t="shared" si="33"/>
        <v>0</v>
      </c>
    </row>
    <row r="178" spans="1:16" s="6" customFormat="1" ht="114.75" hidden="1" x14ac:dyDescent="0.2">
      <c r="A178" s="53"/>
      <c r="B178" s="45"/>
      <c r="C178" s="101"/>
      <c r="D178" s="135" t="s">
        <v>457</v>
      </c>
      <c r="E178" s="70">
        <f t="shared" si="27"/>
        <v>0</v>
      </c>
      <c r="F178" s="71">
        <f>F177</f>
        <v>0</v>
      </c>
      <c r="G178" s="71"/>
      <c r="H178" s="71"/>
      <c r="I178" s="71"/>
      <c r="J178" s="70">
        <f t="shared" si="29"/>
        <v>0</v>
      </c>
      <c r="K178" s="71"/>
      <c r="L178" s="71"/>
      <c r="M178" s="71"/>
      <c r="N178" s="71"/>
      <c r="O178" s="71"/>
      <c r="P178" s="95">
        <f t="shared" si="33"/>
        <v>0</v>
      </c>
    </row>
    <row r="179" spans="1:16" s="14" customFormat="1" ht="20.25" hidden="1" customHeight="1" x14ac:dyDescent="0.2">
      <c r="A179" s="52" t="s">
        <v>278</v>
      </c>
      <c r="B179" s="68" t="s">
        <v>50</v>
      </c>
      <c r="C179" s="35" t="s">
        <v>1</v>
      </c>
      <c r="D179" s="57" t="s">
        <v>597</v>
      </c>
      <c r="E179" s="70">
        <f t="shared" si="27"/>
        <v>0</v>
      </c>
      <c r="F179" s="114">
        <f>F180</f>
        <v>0</v>
      </c>
      <c r="G179" s="114"/>
      <c r="H179" s="114"/>
      <c r="I179" s="114"/>
      <c r="J179" s="70">
        <f t="shared" si="29"/>
        <v>0</v>
      </c>
      <c r="K179" s="114"/>
      <c r="L179" s="114"/>
      <c r="M179" s="114"/>
      <c r="N179" s="114"/>
      <c r="O179" s="114"/>
      <c r="P179" s="95">
        <f t="shared" si="33"/>
        <v>0</v>
      </c>
    </row>
    <row r="180" spans="1:16" ht="114.75" hidden="1" x14ac:dyDescent="0.2">
      <c r="A180" s="53"/>
      <c r="B180" s="103"/>
      <c r="C180" s="101" t="s">
        <v>64</v>
      </c>
      <c r="D180" s="75" t="s">
        <v>457</v>
      </c>
      <c r="E180" s="70">
        <f t="shared" si="27"/>
        <v>0</v>
      </c>
      <c r="F180" s="71"/>
      <c r="G180" s="71"/>
      <c r="H180" s="71"/>
      <c r="I180" s="71"/>
      <c r="J180" s="70">
        <f t="shared" si="29"/>
        <v>0</v>
      </c>
      <c r="K180" s="71"/>
      <c r="L180" s="71"/>
      <c r="M180" s="71"/>
      <c r="N180" s="71"/>
      <c r="O180" s="71"/>
      <c r="P180" s="95">
        <f t="shared" si="33"/>
        <v>0</v>
      </c>
    </row>
    <row r="181" spans="1:16" ht="76.5" hidden="1" x14ac:dyDescent="0.2">
      <c r="A181" s="53" t="s">
        <v>279</v>
      </c>
      <c r="B181" s="137" t="s">
        <v>51</v>
      </c>
      <c r="C181" s="101"/>
      <c r="D181" s="75" t="s">
        <v>486</v>
      </c>
      <c r="E181" s="70">
        <f t="shared" si="27"/>
        <v>0</v>
      </c>
      <c r="F181" s="71">
        <f>F183+F185+F187+F189+F191+F193</f>
        <v>0</v>
      </c>
      <c r="G181" s="71"/>
      <c r="H181" s="71"/>
      <c r="I181" s="71"/>
      <c r="J181" s="70">
        <f t="shared" si="29"/>
        <v>0</v>
      </c>
      <c r="K181" s="71"/>
      <c r="L181" s="71"/>
      <c r="M181" s="71"/>
      <c r="N181" s="71"/>
      <c r="O181" s="71"/>
      <c r="P181" s="95">
        <f t="shared" si="33"/>
        <v>0</v>
      </c>
    </row>
    <row r="182" spans="1:16" hidden="1" x14ac:dyDescent="0.2">
      <c r="A182" s="53"/>
      <c r="B182" s="45"/>
      <c r="C182" s="101"/>
      <c r="D182" s="135"/>
      <c r="E182" s="70">
        <f t="shared" si="27"/>
        <v>0</v>
      </c>
      <c r="F182" s="71"/>
      <c r="G182" s="71"/>
      <c r="H182" s="71"/>
      <c r="I182" s="71"/>
      <c r="J182" s="70">
        <f t="shared" si="29"/>
        <v>0</v>
      </c>
      <c r="K182" s="71"/>
      <c r="L182" s="71"/>
      <c r="M182" s="71"/>
      <c r="N182" s="71"/>
      <c r="O182" s="71"/>
      <c r="P182" s="95">
        <f t="shared" si="33"/>
        <v>0</v>
      </c>
    </row>
    <row r="183" spans="1:16" s="14" customFormat="1" ht="25.5" hidden="1" x14ac:dyDescent="0.2">
      <c r="A183" s="52" t="s">
        <v>475</v>
      </c>
      <c r="B183" s="130" t="s">
        <v>470</v>
      </c>
      <c r="C183" s="35" t="s">
        <v>61</v>
      </c>
      <c r="D183" s="138" t="s">
        <v>480</v>
      </c>
      <c r="E183" s="66">
        <f>F183+J183</f>
        <v>0</v>
      </c>
      <c r="F183" s="114"/>
      <c r="G183" s="114"/>
      <c r="H183" s="114"/>
      <c r="I183" s="114"/>
      <c r="J183" s="66"/>
      <c r="K183" s="114"/>
      <c r="L183" s="114"/>
      <c r="M183" s="114"/>
      <c r="N183" s="114"/>
      <c r="O183" s="114"/>
      <c r="P183" s="95">
        <f t="shared" si="33"/>
        <v>0</v>
      </c>
    </row>
    <row r="184" spans="1:16" s="14" customFormat="1" ht="114.75" hidden="1" x14ac:dyDescent="0.2">
      <c r="A184" s="52"/>
      <c r="B184" s="130"/>
      <c r="C184" s="35"/>
      <c r="D184" s="135" t="s">
        <v>457</v>
      </c>
      <c r="E184" s="70">
        <f t="shared" ref="E184:E192" si="35">F184+J184</f>
        <v>0</v>
      </c>
      <c r="F184" s="71">
        <f>F183</f>
        <v>0</v>
      </c>
      <c r="G184" s="114"/>
      <c r="H184" s="114"/>
      <c r="I184" s="114"/>
      <c r="J184" s="66"/>
      <c r="K184" s="114"/>
      <c r="L184" s="114"/>
      <c r="M184" s="114"/>
      <c r="N184" s="114"/>
      <c r="O184" s="114"/>
      <c r="P184" s="95">
        <f t="shared" si="33"/>
        <v>0</v>
      </c>
    </row>
    <row r="185" spans="1:16" s="14" customFormat="1" ht="25.5" hidden="1" x14ac:dyDescent="0.2">
      <c r="A185" s="52" t="s">
        <v>476</v>
      </c>
      <c r="B185" s="130" t="s">
        <v>471</v>
      </c>
      <c r="C185" s="35" t="s">
        <v>61</v>
      </c>
      <c r="D185" s="138" t="s">
        <v>481</v>
      </c>
      <c r="E185" s="66">
        <f t="shared" si="35"/>
        <v>0</v>
      </c>
      <c r="F185" s="114">
        <f>F186</f>
        <v>0</v>
      </c>
      <c r="G185" s="114"/>
      <c r="H185" s="114"/>
      <c r="I185" s="114"/>
      <c r="J185" s="66"/>
      <c r="K185" s="114"/>
      <c r="L185" s="114"/>
      <c r="M185" s="114"/>
      <c r="N185" s="114"/>
      <c r="O185" s="114"/>
      <c r="P185" s="95">
        <f t="shared" si="33"/>
        <v>0</v>
      </c>
    </row>
    <row r="186" spans="1:16" s="14" customFormat="1" ht="114.75" hidden="1" x14ac:dyDescent="0.2">
      <c r="A186" s="52"/>
      <c r="B186" s="130"/>
      <c r="C186" s="35"/>
      <c r="D186" s="135" t="s">
        <v>457</v>
      </c>
      <c r="E186" s="70">
        <f t="shared" si="35"/>
        <v>0</v>
      </c>
      <c r="F186" s="71"/>
      <c r="G186" s="114"/>
      <c r="H186" s="114"/>
      <c r="I186" s="114"/>
      <c r="J186" s="66"/>
      <c r="K186" s="114"/>
      <c r="L186" s="114"/>
      <c r="M186" s="114"/>
      <c r="N186" s="114"/>
      <c r="O186" s="114"/>
      <c r="P186" s="95">
        <f t="shared" si="33"/>
        <v>0</v>
      </c>
    </row>
    <row r="187" spans="1:16" s="14" customFormat="1" ht="25.5" hidden="1" x14ac:dyDescent="0.2">
      <c r="A187" s="52" t="s">
        <v>477</v>
      </c>
      <c r="B187" s="130" t="s">
        <v>472</v>
      </c>
      <c r="C187" s="35" t="s">
        <v>61</v>
      </c>
      <c r="D187" s="138" t="s">
        <v>482</v>
      </c>
      <c r="E187" s="66">
        <f t="shared" si="35"/>
        <v>0</v>
      </c>
      <c r="F187" s="114"/>
      <c r="G187" s="114"/>
      <c r="H187" s="114"/>
      <c r="I187" s="114"/>
      <c r="J187" s="66"/>
      <c r="K187" s="114"/>
      <c r="L187" s="114"/>
      <c r="M187" s="114"/>
      <c r="N187" s="114"/>
      <c r="O187" s="114"/>
      <c r="P187" s="95">
        <f t="shared" si="33"/>
        <v>0</v>
      </c>
    </row>
    <row r="188" spans="1:16" s="14" customFormat="1" ht="114.75" hidden="1" x14ac:dyDescent="0.2">
      <c r="A188" s="52"/>
      <c r="B188" s="130"/>
      <c r="C188" s="35"/>
      <c r="D188" s="135" t="s">
        <v>457</v>
      </c>
      <c r="E188" s="70">
        <f t="shared" si="35"/>
        <v>0</v>
      </c>
      <c r="F188" s="71">
        <f>F187</f>
        <v>0</v>
      </c>
      <c r="G188" s="114"/>
      <c r="H188" s="114"/>
      <c r="I188" s="114"/>
      <c r="J188" s="66"/>
      <c r="K188" s="114"/>
      <c r="L188" s="114"/>
      <c r="M188" s="114"/>
      <c r="N188" s="114"/>
      <c r="O188" s="114"/>
      <c r="P188" s="95">
        <f t="shared" si="33"/>
        <v>0</v>
      </c>
    </row>
    <row r="189" spans="1:16" s="14" customFormat="1" ht="25.5" hidden="1" x14ac:dyDescent="0.2">
      <c r="A189" s="52" t="s">
        <v>478</v>
      </c>
      <c r="B189" s="130" t="s">
        <v>473</v>
      </c>
      <c r="C189" s="35" t="s">
        <v>61</v>
      </c>
      <c r="D189" s="138" t="s">
        <v>483</v>
      </c>
      <c r="E189" s="66">
        <f t="shared" si="35"/>
        <v>0</v>
      </c>
      <c r="F189" s="114"/>
      <c r="G189" s="114"/>
      <c r="H189" s="114"/>
      <c r="I189" s="114"/>
      <c r="J189" s="66"/>
      <c r="K189" s="114"/>
      <c r="L189" s="114"/>
      <c r="M189" s="114"/>
      <c r="N189" s="114"/>
      <c r="O189" s="114"/>
      <c r="P189" s="95">
        <f t="shared" si="33"/>
        <v>0</v>
      </c>
    </row>
    <row r="190" spans="1:16" s="14" customFormat="1" ht="114.75" hidden="1" x14ac:dyDescent="0.2">
      <c r="A190" s="52"/>
      <c r="B190" s="130"/>
      <c r="C190" s="35"/>
      <c r="D190" s="135" t="s">
        <v>457</v>
      </c>
      <c r="E190" s="70">
        <f t="shared" si="35"/>
        <v>0</v>
      </c>
      <c r="F190" s="71">
        <f>F189</f>
        <v>0</v>
      </c>
      <c r="G190" s="114"/>
      <c r="H190" s="114"/>
      <c r="I190" s="114"/>
      <c r="J190" s="66"/>
      <c r="K190" s="114"/>
      <c r="L190" s="114"/>
      <c r="M190" s="114"/>
      <c r="N190" s="114"/>
      <c r="O190" s="114"/>
      <c r="P190" s="95">
        <f t="shared" si="33"/>
        <v>0</v>
      </c>
    </row>
    <row r="191" spans="1:16" s="14" customFormat="1" ht="38.25" hidden="1" x14ac:dyDescent="0.2">
      <c r="A191" s="52" t="s">
        <v>479</v>
      </c>
      <c r="B191" s="130" t="s">
        <v>474</v>
      </c>
      <c r="C191" s="35" t="s">
        <v>61</v>
      </c>
      <c r="D191" s="138" t="s">
        <v>484</v>
      </c>
      <c r="E191" s="66">
        <f t="shared" si="35"/>
        <v>0</v>
      </c>
      <c r="F191" s="114">
        <f>F192</f>
        <v>0</v>
      </c>
      <c r="G191" s="114"/>
      <c r="H191" s="114"/>
      <c r="I191" s="114"/>
      <c r="J191" s="66"/>
      <c r="K191" s="114"/>
      <c r="L191" s="114"/>
      <c r="M191" s="114"/>
      <c r="N191" s="114"/>
      <c r="O191" s="114"/>
      <c r="P191" s="95">
        <f t="shared" si="33"/>
        <v>0</v>
      </c>
    </row>
    <row r="192" spans="1:16" s="14" customFormat="1" ht="114.75" hidden="1" x14ac:dyDescent="0.2">
      <c r="A192" s="52"/>
      <c r="B192" s="130"/>
      <c r="C192" s="35"/>
      <c r="D192" s="135" t="s">
        <v>457</v>
      </c>
      <c r="E192" s="70">
        <f t="shared" si="35"/>
        <v>0</v>
      </c>
      <c r="F192" s="71"/>
      <c r="G192" s="114"/>
      <c r="H192" s="114"/>
      <c r="I192" s="114"/>
      <c r="J192" s="66"/>
      <c r="K192" s="114"/>
      <c r="L192" s="114"/>
      <c r="M192" s="114"/>
      <c r="N192" s="114"/>
      <c r="O192" s="114"/>
      <c r="P192" s="95">
        <f t="shared" si="33"/>
        <v>0</v>
      </c>
    </row>
    <row r="193" spans="1:16" s="14" customFormat="1" ht="89.25" hidden="1" x14ac:dyDescent="0.2">
      <c r="A193" s="52" t="s">
        <v>594</v>
      </c>
      <c r="B193" s="130" t="s">
        <v>595</v>
      </c>
      <c r="C193" s="35" t="s">
        <v>1</v>
      </c>
      <c r="D193" s="57" t="s">
        <v>598</v>
      </c>
      <c r="E193" s="70">
        <f>F193</f>
        <v>0</v>
      </c>
      <c r="F193" s="71">
        <f>F194</f>
        <v>0</v>
      </c>
      <c r="G193" s="114"/>
      <c r="H193" s="114"/>
      <c r="I193" s="114"/>
      <c r="J193" s="66"/>
      <c r="K193" s="114"/>
      <c r="L193" s="114"/>
      <c r="M193" s="114"/>
      <c r="N193" s="114"/>
      <c r="O193" s="114"/>
      <c r="P193" s="95">
        <f t="shared" si="33"/>
        <v>0</v>
      </c>
    </row>
    <row r="194" spans="1:16" s="14" customFormat="1" ht="114.75" hidden="1" x14ac:dyDescent="0.2">
      <c r="A194" s="52"/>
      <c r="B194" s="130"/>
      <c r="C194" s="35"/>
      <c r="D194" s="75" t="s">
        <v>457</v>
      </c>
      <c r="E194" s="70">
        <f>F194</f>
        <v>0</v>
      </c>
      <c r="F194" s="71"/>
      <c r="G194" s="114"/>
      <c r="H194" s="114"/>
      <c r="I194" s="114"/>
      <c r="J194" s="66"/>
      <c r="K194" s="114"/>
      <c r="L194" s="114"/>
      <c r="M194" s="114"/>
      <c r="N194" s="114"/>
      <c r="O194" s="114"/>
      <c r="P194" s="95">
        <f t="shared" si="33"/>
        <v>0</v>
      </c>
    </row>
    <row r="195" spans="1:16" ht="25.5" hidden="1" x14ac:dyDescent="0.2">
      <c r="A195" s="53" t="s">
        <v>291</v>
      </c>
      <c r="B195" s="139" t="s">
        <v>158</v>
      </c>
      <c r="C195" s="139" t="s">
        <v>61</v>
      </c>
      <c r="D195" s="140" t="s">
        <v>434</v>
      </c>
      <c r="E195" s="70">
        <f>F195</f>
        <v>11544800</v>
      </c>
      <c r="F195" s="71">
        <f>SUM(F198:F199)</f>
        <v>11544800</v>
      </c>
      <c r="G195" s="71">
        <f>SUM(G198:G199)</f>
        <v>8406500</v>
      </c>
      <c r="H195" s="71">
        <f>SUM(H198:H199)</f>
        <v>841200</v>
      </c>
      <c r="I195" s="71">
        <f>SUM(I198:I199)</f>
        <v>0</v>
      </c>
      <c r="J195" s="70">
        <f>L195+O195</f>
        <v>626792</v>
      </c>
      <c r="K195" s="71">
        <f>K198+K199</f>
        <v>0</v>
      </c>
      <c r="L195" s="71">
        <f>L198</f>
        <v>626792</v>
      </c>
      <c r="M195" s="71">
        <f>M198</f>
        <v>37780</v>
      </c>
      <c r="N195" s="71">
        <f>N198</f>
        <v>382800</v>
      </c>
      <c r="O195" s="71">
        <f>O198+O199</f>
        <v>0</v>
      </c>
      <c r="P195" s="95">
        <f t="shared" si="33"/>
        <v>12171592</v>
      </c>
    </row>
    <row r="196" spans="1:16" hidden="1" x14ac:dyDescent="0.2">
      <c r="A196" s="53" t="s">
        <v>607</v>
      </c>
      <c r="B196" s="139" t="s">
        <v>609</v>
      </c>
      <c r="C196" s="139" t="s">
        <v>1</v>
      </c>
      <c r="D196" s="140" t="s">
        <v>608</v>
      </c>
      <c r="E196" s="70">
        <f>F196</f>
        <v>0</v>
      </c>
      <c r="F196" s="71"/>
      <c r="G196" s="71"/>
      <c r="H196" s="71"/>
      <c r="I196" s="71"/>
      <c r="J196" s="70"/>
      <c r="K196" s="71"/>
      <c r="L196" s="71"/>
      <c r="M196" s="71"/>
      <c r="N196" s="71"/>
      <c r="O196" s="71"/>
      <c r="P196" s="95">
        <f t="shared" si="33"/>
        <v>0</v>
      </c>
    </row>
    <row r="197" spans="1:16" ht="114.75" hidden="1" x14ac:dyDescent="0.2">
      <c r="A197" s="53"/>
      <c r="B197" s="139"/>
      <c r="C197" s="139"/>
      <c r="D197" s="75" t="s">
        <v>457</v>
      </c>
      <c r="E197" s="70">
        <f>F197</f>
        <v>0</v>
      </c>
      <c r="F197" s="71">
        <f>F196</f>
        <v>0</v>
      </c>
      <c r="G197" s="71"/>
      <c r="H197" s="71"/>
      <c r="I197" s="71"/>
      <c r="J197" s="70"/>
      <c r="K197" s="71"/>
      <c r="L197" s="71"/>
      <c r="M197" s="71"/>
      <c r="N197" s="71"/>
      <c r="O197" s="71"/>
      <c r="P197" s="95">
        <f t="shared" si="33"/>
        <v>0</v>
      </c>
    </row>
    <row r="198" spans="1:16" s="14" customFormat="1" ht="27.6" customHeight="1" x14ac:dyDescent="0.2">
      <c r="A198" s="52" t="s">
        <v>292</v>
      </c>
      <c r="B198" s="41" t="s">
        <v>53</v>
      </c>
      <c r="C198" s="41" t="s">
        <v>63</v>
      </c>
      <c r="D198" s="57" t="s">
        <v>290</v>
      </c>
      <c r="E198" s="70">
        <f>F198+I198</f>
        <v>6406900</v>
      </c>
      <c r="F198" s="114">
        <v>6406900</v>
      </c>
      <c r="G198" s="114">
        <v>4922900</v>
      </c>
      <c r="H198" s="114">
        <v>159300</v>
      </c>
      <c r="I198" s="114"/>
      <c r="J198" s="70">
        <f>L198+O198</f>
        <v>626792</v>
      </c>
      <c r="K198" s="114"/>
      <c r="L198" s="114">
        <v>626792</v>
      </c>
      <c r="M198" s="114">
        <v>37780</v>
      </c>
      <c r="N198" s="114">
        <v>382800</v>
      </c>
      <c r="O198" s="71">
        <f>K198</f>
        <v>0</v>
      </c>
      <c r="P198" s="95">
        <f t="shared" si="33"/>
        <v>7033692</v>
      </c>
    </row>
    <row r="199" spans="1:16" s="14" customFormat="1" x14ac:dyDescent="0.2">
      <c r="A199" s="52" t="s">
        <v>293</v>
      </c>
      <c r="B199" s="41" t="s">
        <v>54</v>
      </c>
      <c r="C199" s="41" t="s">
        <v>61</v>
      </c>
      <c r="D199" s="57" t="s">
        <v>435</v>
      </c>
      <c r="E199" s="70">
        <f>F199+I199</f>
        <v>5137900</v>
      </c>
      <c r="F199" s="114">
        <v>5137900</v>
      </c>
      <c r="G199" s="114">
        <v>3483600</v>
      </c>
      <c r="H199" s="114">
        <v>681900</v>
      </c>
      <c r="I199" s="114"/>
      <c r="J199" s="70">
        <f>L199+O199</f>
        <v>0</v>
      </c>
      <c r="K199" s="114"/>
      <c r="L199" s="114"/>
      <c r="M199" s="114"/>
      <c r="N199" s="114"/>
      <c r="O199" s="71">
        <f>K199</f>
        <v>0</v>
      </c>
      <c r="P199" s="95">
        <f t="shared" si="33"/>
        <v>5137900</v>
      </c>
    </row>
    <row r="200" spans="1:16" hidden="1" x14ac:dyDescent="0.2">
      <c r="A200" s="53" t="s">
        <v>282</v>
      </c>
      <c r="B200" s="16" t="s">
        <v>281</v>
      </c>
      <c r="C200" s="16"/>
      <c r="D200" s="102" t="s">
        <v>13</v>
      </c>
      <c r="E200" s="70">
        <f t="shared" ref="E200:E216" si="36">F200+I200</f>
        <v>0</v>
      </c>
      <c r="F200" s="71"/>
      <c r="G200" s="71"/>
      <c r="H200" s="71"/>
      <c r="I200" s="71"/>
      <c r="J200" s="70">
        <f t="shared" ref="J200:J216" si="37">L200+O200</f>
        <v>0</v>
      </c>
      <c r="K200" s="71"/>
      <c r="L200" s="71"/>
      <c r="M200" s="71"/>
      <c r="N200" s="71"/>
      <c r="O200" s="71">
        <f>SUM(O201:O202)</f>
        <v>0</v>
      </c>
      <c r="P200" s="95">
        <f t="shared" si="33"/>
        <v>0</v>
      </c>
    </row>
    <row r="201" spans="1:16" s="12" customFormat="1" ht="25.5" x14ac:dyDescent="0.2">
      <c r="A201" s="52" t="s">
        <v>285</v>
      </c>
      <c r="B201" s="141" t="s">
        <v>284</v>
      </c>
      <c r="C201" s="141" t="s">
        <v>1</v>
      </c>
      <c r="D201" s="142" t="s">
        <v>283</v>
      </c>
      <c r="E201" s="70">
        <f t="shared" si="36"/>
        <v>2353100</v>
      </c>
      <c r="F201" s="114">
        <v>2353100</v>
      </c>
      <c r="G201" s="114">
        <v>1746700</v>
      </c>
      <c r="H201" s="114">
        <v>99100</v>
      </c>
      <c r="I201" s="114"/>
      <c r="J201" s="70">
        <f t="shared" si="37"/>
        <v>0</v>
      </c>
      <c r="K201" s="114"/>
      <c r="L201" s="114"/>
      <c r="M201" s="114"/>
      <c r="N201" s="114"/>
      <c r="O201" s="71">
        <f>K201</f>
        <v>0</v>
      </c>
      <c r="P201" s="95">
        <f t="shared" si="33"/>
        <v>2353100</v>
      </c>
    </row>
    <row r="202" spans="1:16" s="12" customFormat="1" hidden="1" x14ac:dyDescent="0.2">
      <c r="A202" s="52" t="s">
        <v>415</v>
      </c>
      <c r="B202" s="141" t="s">
        <v>414</v>
      </c>
      <c r="C202" s="141" t="s">
        <v>1</v>
      </c>
      <c r="D202" s="108" t="s">
        <v>416</v>
      </c>
      <c r="E202" s="70">
        <f t="shared" si="36"/>
        <v>0</v>
      </c>
      <c r="F202" s="114"/>
      <c r="G202" s="114"/>
      <c r="H202" s="114"/>
      <c r="I202" s="114"/>
      <c r="J202" s="70">
        <f t="shared" si="37"/>
        <v>0</v>
      </c>
      <c r="K202" s="114"/>
      <c r="L202" s="114"/>
      <c r="M202" s="114"/>
      <c r="N202" s="114"/>
      <c r="O202" s="114"/>
      <c r="P202" s="95">
        <f t="shared" si="33"/>
        <v>0</v>
      </c>
    </row>
    <row r="203" spans="1:16" s="6" customFormat="1" hidden="1" x14ac:dyDescent="0.2">
      <c r="A203" s="53" t="s">
        <v>286</v>
      </c>
      <c r="B203" s="139" t="s">
        <v>157</v>
      </c>
      <c r="C203" s="139"/>
      <c r="D203" s="143" t="s">
        <v>151</v>
      </c>
      <c r="E203" s="70">
        <f t="shared" si="36"/>
        <v>465000</v>
      </c>
      <c r="F203" s="71">
        <f>F204</f>
        <v>465000</v>
      </c>
      <c r="G203" s="71">
        <f>G204</f>
        <v>0</v>
      </c>
      <c r="H203" s="71">
        <f>H204</f>
        <v>0</v>
      </c>
      <c r="I203" s="71">
        <f>I204</f>
        <v>0</v>
      </c>
      <c r="J203" s="70">
        <f t="shared" si="37"/>
        <v>0</v>
      </c>
      <c r="K203" s="71">
        <f>K204</f>
        <v>0</v>
      </c>
      <c r="L203" s="71">
        <f>L204</f>
        <v>0</v>
      </c>
      <c r="M203" s="71">
        <f>M204</f>
        <v>0</v>
      </c>
      <c r="N203" s="71">
        <f>N204</f>
        <v>0</v>
      </c>
      <c r="O203" s="71">
        <f>O204</f>
        <v>0</v>
      </c>
      <c r="P203" s="95">
        <f t="shared" si="33"/>
        <v>465000</v>
      </c>
    </row>
    <row r="204" spans="1:16" s="12" customFormat="1" ht="15.75" x14ac:dyDescent="0.25">
      <c r="A204" s="52" t="s">
        <v>288</v>
      </c>
      <c r="B204" s="141" t="s">
        <v>287</v>
      </c>
      <c r="C204" s="141" t="s">
        <v>1</v>
      </c>
      <c r="D204" s="144" t="s">
        <v>144</v>
      </c>
      <c r="E204" s="66">
        <f t="shared" si="36"/>
        <v>465000</v>
      </c>
      <c r="F204" s="114">
        <v>465000</v>
      </c>
      <c r="G204" s="114"/>
      <c r="H204" s="114"/>
      <c r="I204" s="114"/>
      <c r="J204" s="66">
        <f>L204+O204</f>
        <v>0</v>
      </c>
      <c r="K204" s="114"/>
      <c r="L204" s="114"/>
      <c r="M204" s="114"/>
      <c r="N204" s="114"/>
      <c r="O204" s="114"/>
      <c r="P204" s="110">
        <f t="shared" si="33"/>
        <v>465000</v>
      </c>
    </row>
    <row r="205" spans="1:16" hidden="1" x14ac:dyDescent="0.2">
      <c r="A205" s="53">
        <v>1513500</v>
      </c>
      <c r="B205" s="16" t="s">
        <v>24</v>
      </c>
      <c r="C205" s="16" t="s">
        <v>1</v>
      </c>
      <c r="D205" s="75" t="s">
        <v>138</v>
      </c>
      <c r="E205" s="70">
        <f t="shared" si="36"/>
        <v>0</v>
      </c>
      <c r="F205" s="71"/>
      <c r="G205" s="71"/>
      <c r="H205" s="71"/>
      <c r="I205" s="71"/>
      <c r="J205" s="70">
        <f t="shared" si="37"/>
        <v>0</v>
      </c>
      <c r="K205" s="71"/>
      <c r="L205" s="71"/>
      <c r="M205" s="71"/>
      <c r="N205" s="71"/>
      <c r="O205" s="71"/>
      <c r="P205" s="95">
        <f t="shared" si="33"/>
        <v>0</v>
      </c>
    </row>
    <row r="206" spans="1:16" ht="38.25" x14ac:dyDescent="0.2">
      <c r="A206" s="53" t="s">
        <v>289</v>
      </c>
      <c r="B206" s="139" t="s">
        <v>32</v>
      </c>
      <c r="C206" s="139" t="s">
        <v>1</v>
      </c>
      <c r="D206" s="140" t="s">
        <v>92</v>
      </c>
      <c r="E206" s="70">
        <f t="shared" si="36"/>
        <v>1000000</v>
      </c>
      <c r="F206" s="71">
        <v>1000000</v>
      </c>
      <c r="G206" s="71"/>
      <c r="H206" s="71"/>
      <c r="I206" s="71"/>
      <c r="J206" s="70">
        <f t="shared" si="37"/>
        <v>0</v>
      </c>
      <c r="K206" s="71"/>
      <c r="L206" s="71"/>
      <c r="M206" s="71"/>
      <c r="N206" s="71"/>
      <c r="O206" s="71"/>
      <c r="P206" s="95">
        <f t="shared" si="33"/>
        <v>1000000</v>
      </c>
    </row>
    <row r="207" spans="1:16" s="14" customFormat="1" hidden="1" x14ac:dyDescent="0.2">
      <c r="A207" s="52"/>
      <c r="B207" s="141"/>
      <c r="C207" s="141"/>
      <c r="D207" s="134" t="s">
        <v>520</v>
      </c>
      <c r="E207" s="66"/>
      <c r="F207" s="114"/>
      <c r="G207" s="114"/>
      <c r="H207" s="114"/>
      <c r="I207" s="114"/>
      <c r="J207" s="66"/>
      <c r="K207" s="114"/>
      <c r="L207" s="114"/>
      <c r="M207" s="114"/>
      <c r="N207" s="114"/>
      <c r="O207" s="114"/>
      <c r="P207" s="95">
        <f t="shared" si="33"/>
        <v>0</v>
      </c>
    </row>
    <row r="208" spans="1:16" ht="43.5" customHeight="1" x14ac:dyDescent="0.2">
      <c r="A208" s="53" t="s">
        <v>294</v>
      </c>
      <c r="B208" s="16" t="s">
        <v>52</v>
      </c>
      <c r="C208" s="16" t="s">
        <v>61</v>
      </c>
      <c r="D208" s="75" t="s">
        <v>436</v>
      </c>
      <c r="E208" s="70">
        <f t="shared" si="36"/>
        <v>1640000</v>
      </c>
      <c r="F208" s="71">
        <v>1640000</v>
      </c>
      <c r="G208" s="71"/>
      <c r="H208" s="71">
        <f t="shared" ref="H208:O208" si="38">SUM(H209)</f>
        <v>0</v>
      </c>
      <c r="I208" s="71">
        <f t="shared" si="38"/>
        <v>0</v>
      </c>
      <c r="J208" s="70">
        <f t="shared" si="37"/>
        <v>0</v>
      </c>
      <c r="K208" s="71">
        <f>SUM(K209)</f>
        <v>0</v>
      </c>
      <c r="L208" s="71">
        <f t="shared" si="38"/>
        <v>0</v>
      </c>
      <c r="M208" s="71">
        <f t="shared" si="38"/>
        <v>0</v>
      </c>
      <c r="N208" s="71">
        <f t="shared" si="38"/>
        <v>0</v>
      </c>
      <c r="O208" s="71">
        <f t="shared" si="38"/>
        <v>0</v>
      </c>
      <c r="P208" s="95">
        <f t="shared" si="33"/>
        <v>1640000</v>
      </c>
    </row>
    <row r="209" spans="1:16" s="14" customFormat="1" ht="25.5" hidden="1" customHeight="1" x14ac:dyDescent="0.2">
      <c r="A209" s="52" t="s">
        <v>437</v>
      </c>
      <c r="B209" s="41" t="s">
        <v>295</v>
      </c>
      <c r="C209" s="41" t="s">
        <v>61</v>
      </c>
      <c r="D209" s="57" t="s">
        <v>290</v>
      </c>
      <c r="E209" s="70">
        <f t="shared" si="36"/>
        <v>0</v>
      </c>
      <c r="F209" s="114"/>
      <c r="G209" s="114"/>
      <c r="H209" s="114"/>
      <c r="I209" s="114"/>
      <c r="J209" s="70">
        <f t="shared" si="37"/>
        <v>0</v>
      </c>
      <c r="K209" s="114"/>
      <c r="L209" s="114"/>
      <c r="M209" s="114"/>
      <c r="N209" s="114"/>
      <c r="O209" s="114"/>
      <c r="P209" s="95">
        <f t="shared" si="33"/>
        <v>0</v>
      </c>
    </row>
    <row r="210" spans="1:16" s="6" customFormat="1" hidden="1" x14ac:dyDescent="0.2">
      <c r="A210" s="53" t="s">
        <v>438</v>
      </c>
      <c r="B210" s="16" t="s">
        <v>439</v>
      </c>
      <c r="C210" s="16"/>
      <c r="D210" s="75" t="s">
        <v>17</v>
      </c>
      <c r="E210" s="70">
        <f>E211</f>
        <v>600000</v>
      </c>
      <c r="F210" s="70"/>
      <c r="G210" s="70"/>
      <c r="H210" s="70">
        <f t="shared" ref="H210:O210" si="39">H211</f>
        <v>0</v>
      </c>
      <c r="I210" s="70">
        <f t="shared" si="39"/>
        <v>0</v>
      </c>
      <c r="J210" s="70">
        <f t="shared" si="39"/>
        <v>0</v>
      </c>
      <c r="K210" s="70">
        <f>K211</f>
        <v>0</v>
      </c>
      <c r="L210" s="70">
        <f t="shared" si="39"/>
        <v>0</v>
      </c>
      <c r="M210" s="70">
        <f t="shared" si="39"/>
        <v>0</v>
      </c>
      <c r="N210" s="70">
        <f t="shared" si="39"/>
        <v>0</v>
      </c>
      <c r="O210" s="70">
        <f t="shared" si="39"/>
        <v>0</v>
      </c>
      <c r="P210" s="95">
        <f t="shared" si="33"/>
        <v>600000</v>
      </c>
    </row>
    <row r="211" spans="1:16" s="14" customFormat="1" ht="25.5" x14ac:dyDescent="0.2">
      <c r="A211" s="52" t="s">
        <v>440</v>
      </c>
      <c r="B211" s="41" t="s">
        <v>441</v>
      </c>
      <c r="C211" s="41" t="s">
        <v>126</v>
      </c>
      <c r="D211" s="145" t="s">
        <v>464</v>
      </c>
      <c r="E211" s="70">
        <f>F211+I211</f>
        <v>600000</v>
      </c>
      <c r="F211" s="114">
        <v>600000</v>
      </c>
      <c r="G211" s="114"/>
      <c r="H211" s="114"/>
      <c r="I211" s="114"/>
      <c r="J211" s="70">
        <f>L211+O211</f>
        <v>0</v>
      </c>
      <c r="K211" s="114"/>
      <c r="L211" s="114"/>
      <c r="M211" s="114"/>
      <c r="N211" s="114"/>
      <c r="O211" s="114">
        <f>K211</f>
        <v>0</v>
      </c>
      <c r="P211" s="95">
        <f t="shared" si="33"/>
        <v>600000</v>
      </c>
    </row>
    <row r="212" spans="1:16" x14ac:dyDescent="0.2">
      <c r="A212" s="53" t="s">
        <v>442</v>
      </c>
      <c r="B212" s="101" t="s">
        <v>443</v>
      </c>
      <c r="C212" s="101" t="s">
        <v>15</v>
      </c>
      <c r="D212" s="78" t="s">
        <v>16</v>
      </c>
      <c r="E212" s="70">
        <f t="shared" si="36"/>
        <v>500000</v>
      </c>
      <c r="F212" s="71">
        <v>500000</v>
      </c>
      <c r="G212" s="71">
        <v>217300</v>
      </c>
      <c r="H212" s="71"/>
      <c r="I212" s="71"/>
      <c r="J212" s="70">
        <f t="shared" si="37"/>
        <v>0</v>
      </c>
      <c r="K212" s="71"/>
      <c r="L212" s="71"/>
      <c r="M212" s="71"/>
      <c r="N212" s="71"/>
      <c r="O212" s="71"/>
      <c r="P212" s="95">
        <f t="shared" si="33"/>
        <v>500000</v>
      </c>
    </row>
    <row r="213" spans="1:16" hidden="1" x14ac:dyDescent="0.2">
      <c r="A213" s="53">
        <v>1518600</v>
      </c>
      <c r="B213" s="103" t="s">
        <v>29</v>
      </c>
      <c r="C213" s="16" t="s">
        <v>137</v>
      </c>
      <c r="D213" s="39" t="s">
        <v>138</v>
      </c>
      <c r="E213" s="70">
        <f t="shared" si="36"/>
        <v>0</v>
      </c>
      <c r="F213" s="71"/>
      <c r="G213" s="71"/>
      <c r="H213" s="71"/>
      <c r="I213" s="71"/>
      <c r="J213" s="70">
        <f t="shared" si="37"/>
        <v>0</v>
      </c>
      <c r="K213" s="71"/>
      <c r="L213" s="71"/>
      <c r="M213" s="71"/>
      <c r="N213" s="71"/>
      <c r="O213" s="71"/>
      <c r="P213" s="95">
        <f t="shared" si="33"/>
        <v>0</v>
      </c>
    </row>
    <row r="214" spans="1:16" ht="25.5" hidden="1" x14ac:dyDescent="0.2">
      <c r="A214" s="53" t="s">
        <v>558</v>
      </c>
      <c r="B214" s="103" t="s">
        <v>559</v>
      </c>
      <c r="C214" s="16"/>
      <c r="D214" s="39" t="s">
        <v>562</v>
      </c>
      <c r="E214" s="70">
        <f t="shared" si="36"/>
        <v>0</v>
      </c>
      <c r="F214" s="71"/>
      <c r="G214" s="71"/>
      <c r="H214" s="71"/>
      <c r="I214" s="71"/>
      <c r="J214" s="70">
        <f t="shared" si="37"/>
        <v>0</v>
      </c>
      <c r="K214" s="71">
        <f>K215</f>
        <v>0</v>
      </c>
      <c r="L214" s="71"/>
      <c r="M214" s="71"/>
      <c r="N214" s="71"/>
      <c r="O214" s="71">
        <f>K214</f>
        <v>0</v>
      </c>
      <c r="P214" s="95">
        <f t="shared" si="33"/>
        <v>0</v>
      </c>
    </row>
    <row r="215" spans="1:16" s="14" customFormat="1" ht="102" hidden="1" x14ac:dyDescent="0.2">
      <c r="A215" s="52" t="s">
        <v>560</v>
      </c>
      <c r="B215" s="68" t="s">
        <v>561</v>
      </c>
      <c r="C215" s="41" t="s">
        <v>58</v>
      </c>
      <c r="D215" s="145" t="s">
        <v>563</v>
      </c>
      <c r="E215" s="66">
        <f t="shared" si="36"/>
        <v>0</v>
      </c>
      <c r="F215" s="114"/>
      <c r="G215" s="114"/>
      <c r="H215" s="114"/>
      <c r="I215" s="114"/>
      <c r="J215" s="66">
        <f t="shared" si="37"/>
        <v>0</v>
      </c>
      <c r="K215" s="114">
        <f>K216</f>
        <v>0</v>
      </c>
      <c r="L215" s="114"/>
      <c r="M215" s="114"/>
      <c r="N215" s="114"/>
      <c r="O215" s="71">
        <f>K215</f>
        <v>0</v>
      </c>
      <c r="P215" s="95">
        <f t="shared" si="33"/>
        <v>0</v>
      </c>
    </row>
    <row r="216" spans="1:16" s="14" customFormat="1" ht="117" hidden="1" customHeight="1" x14ac:dyDescent="0.2">
      <c r="A216" s="52"/>
      <c r="B216" s="68"/>
      <c r="C216" s="41"/>
      <c r="D216" s="145" t="s">
        <v>564</v>
      </c>
      <c r="E216" s="66">
        <f t="shared" si="36"/>
        <v>0</v>
      </c>
      <c r="F216" s="114"/>
      <c r="G216" s="114"/>
      <c r="H216" s="114"/>
      <c r="I216" s="114"/>
      <c r="J216" s="66">
        <f t="shared" si="37"/>
        <v>0</v>
      </c>
      <c r="K216" s="114"/>
      <c r="L216" s="114"/>
      <c r="M216" s="114"/>
      <c r="N216" s="114"/>
      <c r="O216" s="71">
        <f>K216</f>
        <v>0</v>
      </c>
      <c r="P216" s="95">
        <f t="shared" si="33"/>
        <v>0</v>
      </c>
    </row>
    <row r="217" spans="1:16" s="30" customFormat="1" ht="89.25" hidden="1" x14ac:dyDescent="0.2">
      <c r="A217" s="54" t="s">
        <v>485</v>
      </c>
      <c r="B217" s="146" t="s">
        <v>469</v>
      </c>
      <c r="C217" s="139" t="s">
        <v>1</v>
      </c>
      <c r="D217" s="39" t="s">
        <v>596</v>
      </c>
      <c r="E217" s="70">
        <f>F217+I217</f>
        <v>0</v>
      </c>
      <c r="F217" s="71"/>
      <c r="G217" s="71"/>
      <c r="H217" s="71"/>
      <c r="I217" s="71"/>
      <c r="J217" s="70"/>
      <c r="K217" s="71"/>
      <c r="L217" s="71"/>
      <c r="M217" s="71"/>
      <c r="N217" s="71"/>
      <c r="O217" s="71"/>
      <c r="P217" s="95">
        <f t="shared" si="33"/>
        <v>0</v>
      </c>
    </row>
    <row r="218" spans="1:16" s="30" customFormat="1" ht="89.25" hidden="1" customHeight="1" x14ac:dyDescent="0.2">
      <c r="A218" s="54"/>
      <c r="B218" s="45"/>
      <c r="C218" s="101"/>
      <c r="D218" s="75" t="s">
        <v>599</v>
      </c>
      <c r="E218" s="70">
        <f>F218+I218</f>
        <v>0</v>
      </c>
      <c r="F218" s="71">
        <f>F217</f>
        <v>0</v>
      </c>
      <c r="G218" s="71"/>
      <c r="H218" s="71"/>
      <c r="I218" s="71"/>
      <c r="J218" s="70"/>
      <c r="K218" s="71"/>
      <c r="L218" s="71"/>
      <c r="M218" s="71"/>
      <c r="N218" s="71"/>
      <c r="O218" s="71"/>
      <c r="P218" s="95">
        <f t="shared" si="33"/>
        <v>0</v>
      </c>
    </row>
    <row r="219" spans="1:16" s="6" customFormat="1" hidden="1" x14ac:dyDescent="0.2">
      <c r="A219" s="53" t="s">
        <v>447</v>
      </c>
      <c r="B219" s="16" t="s">
        <v>446</v>
      </c>
      <c r="C219" s="16"/>
      <c r="D219" s="147" t="s">
        <v>280</v>
      </c>
      <c r="E219" s="70">
        <f>F219+I219</f>
        <v>3911000</v>
      </c>
      <c r="F219" s="71">
        <f>F220</f>
        <v>3911000</v>
      </c>
      <c r="G219" s="71"/>
      <c r="H219" s="71"/>
      <c r="I219" s="71"/>
      <c r="J219" s="70">
        <f>L219+O219</f>
        <v>362000</v>
      </c>
      <c r="K219" s="71">
        <f>K220</f>
        <v>362000</v>
      </c>
      <c r="L219" s="71"/>
      <c r="M219" s="71"/>
      <c r="N219" s="71"/>
      <c r="O219" s="71">
        <f>K219</f>
        <v>362000</v>
      </c>
      <c r="P219" s="95">
        <f t="shared" si="33"/>
        <v>4273000</v>
      </c>
    </row>
    <row r="220" spans="1:16" s="12" customFormat="1" x14ac:dyDescent="0.2">
      <c r="A220" s="52" t="s">
        <v>448</v>
      </c>
      <c r="B220" s="41" t="s">
        <v>445</v>
      </c>
      <c r="C220" s="41" t="s">
        <v>125</v>
      </c>
      <c r="D220" s="148" t="s">
        <v>444</v>
      </c>
      <c r="E220" s="66">
        <f>F220+I220</f>
        <v>3911000</v>
      </c>
      <c r="F220" s="114">
        <v>3911000</v>
      </c>
      <c r="G220" s="114"/>
      <c r="H220" s="114"/>
      <c r="I220" s="114"/>
      <c r="J220" s="66">
        <f>L220+O220</f>
        <v>362000</v>
      </c>
      <c r="K220" s="114">
        <v>362000</v>
      </c>
      <c r="L220" s="114"/>
      <c r="M220" s="114"/>
      <c r="N220" s="114"/>
      <c r="O220" s="114">
        <f>K220</f>
        <v>362000</v>
      </c>
      <c r="P220" s="110">
        <f t="shared" si="33"/>
        <v>4273000</v>
      </c>
    </row>
    <row r="221" spans="1:16" s="12" customFormat="1" hidden="1" x14ac:dyDescent="0.2">
      <c r="A221" s="52"/>
      <c r="B221" s="41"/>
      <c r="C221" s="41"/>
      <c r="D221" s="148" t="s">
        <v>520</v>
      </c>
      <c r="E221" s="66">
        <f>F221+I221</f>
        <v>0</v>
      </c>
      <c r="F221" s="114"/>
      <c r="G221" s="114"/>
      <c r="H221" s="114"/>
      <c r="I221" s="114"/>
      <c r="J221" s="66"/>
      <c r="K221" s="114"/>
      <c r="L221" s="114"/>
      <c r="M221" s="114"/>
      <c r="N221" s="114"/>
      <c r="O221" s="114"/>
      <c r="P221" s="110">
        <f t="shared" si="33"/>
        <v>0</v>
      </c>
    </row>
    <row r="222" spans="1:16" s="30" customFormat="1" hidden="1" x14ac:dyDescent="0.2">
      <c r="A222" s="54" t="s">
        <v>496</v>
      </c>
      <c r="B222" s="16" t="s">
        <v>191</v>
      </c>
      <c r="C222" s="16"/>
      <c r="D222" s="46" t="s">
        <v>193</v>
      </c>
      <c r="E222" s="70">
        <f>E223</f>
        <v>50000</v>
      </c>
      <c r="F222" s="70"/>
      <c r="G222" s="70">
        <f t="shared" ref="G222:O222" si="40">G223</f>
        <v>0</v>
      </c>
      <c r="H222" s="70">
        <f t="shared" si="40"/>
        <v>0</v>
      </c>
      <c r="I222" s="70">
        <f t="shared" si="40"/>
        <v>0</v>
      </c>
      <c r="J222" s="70">
        <f t="shared" si="40"/>
        <v>0</v>
      </c>
      <c r="K222" s="70">
        <f>K223</f>
        <v>0</v>
      </c>
      <c r="L222" s="70">
        <f t="shared" si="40"/>
        <v>0</v>
      </c>
      <c r="M222" s="70">
        <f t="shared" si="40"/>
        <v>0</v>
      </c>
      <c r="N222" s="70">
        <f t="shared" si="40"/>
        <v>0</v>
      </c>
      <c r="O222" s="70">
        <f t="shared" si="40"/>
        <v>0</v>
      </c>
      <c r="P222" s="95">
        <f t="shared" si="33"/>
        <v>50000</v>
      </c>
    </row>
    <row r="223" spans="1:16" s="12" customFormat="1" x14ac:dyDescent="0.2">
      <c r="A223" s="52" t="s">
        <v>497</v>
      </c>
      <c r="B223" s="41" t="s">
        <v>195</v>
      </c>
      <c r="C223" s="41" t="s">
        <v>130</v>
      </c>
      <c r="D223" s="42" t="s">
        <v>196</v>
      </c>
      <c r="E223" s="66">
        <f>F223+I223</f>
        <v>50000</v>
      </c>
      <c r="F223" s="114">
        <v>50000</v>
      </c>
      <c r="G223" s="114"/>
      <c r="H223" s="114"/>
      <c r="I223" s="114"/>
      <c r="J223" s="66">
        <f>L223+O223</f>
        <v>0</v>
      </c>
      <c r="K223" s="114"/>
      <c r="L223" s="114"/>
      <c r="M223" s="114"/>
      <c r="N223" s="114"/>
      <c r="O223" s="114"/>
      <c r="P223" s="110">
        <f t="shared" si="33"/>
        <v>50000</v>
      </c>
    </row>
    <row r="224" spans="1:16" x14ac:dyDescent="0.2">
      <c r="A224" s="55" t="s">
        <v>179</v>
      </c>
      <c r="B224" s="87"/>
      <c r="C224" s="88"/>
      <c r="D224" s="89" t="s">
        <v>66</v>
      </c>
      <c r="E224" s="107">
        <f>E225</f>
        <v>3357800</v>
      </c>
      <c r="F224" s="107">
        <f t="shared" ref="F224:O224" si="41">F225</f>
        <v>3357800</v>
      </c>
      <c r="G224" s="107">
        <f t="shared" si="41"/>
        <v>2534800</v>
      </c>
      <c r="H224" s="107">
        <f t="shared" si="41"/>
        <v>44800</v>
      </c>
      <c r="I224" s="107">
        <f t="shared" si="41"/>
        <v>0</v>
      </c>
      <c r="J224" s="107">
        <f t="shared" si="41"/>
        <v>0</v>
      </c>
      <c r="K224" s="107">
        <f>K225</f>
        <v>0</v>
      </c>
      <c r="L224" s="107">
        <f t="shared" si="41"/>
        <v>0</v>
      </c>
      <c r="M224" s="107">
        <f t="shared" si="41"/>
        <v>0</v>
      </c>
      <c r="N224" s="107">
        <f t="shared" si="41"/>
        <v>0</v>
      </c>
      <c r="O224" s="107">
        <f t="shared" si="41"/>
        <v>0</v>
      </c>
      <c r="P224" s="95">
        <f t="shared" si="33"/>
        <v>3357800</v>
      </c>
    </row>
    <row r="225" spans="1:16" x14ac:dyDescent="0.2">
      <c r="A225" s="53" t="s">
        <v>296</v>
      </c>
      <c r="B225" s="103"/>
      <c r="C225" s="88"/>
      <c r="D225" s="92" t="s">
        <v>66</v>
      </c>
      <c r="E225" s="107">
        <f>E226+E228+E227</f>
        <v>3357800</v>
      </c>
      <c r="F225" s="107">
        <f>F226+F228+F227+F229</f>
        <v>3357800</v>
      </c>
      <c r="G225" s="107">
        <f t="shared" ref="G225:O225" si="42">G226+G228+G227</f>
        <v>2534800</v>
      </c>
      <c r="H225" s="107">
        <f t="shared" si="42"/>
        <v>44800</v>
      </c>
      <c r="I225" s="107">
        <f t="shared" si="42"/>
        <v>0</v>
      </c>
      <c r="J225" s="107">
        <f t="shared" si="42"/>
        <v>0</v>
      </c>
      <c r="K225" s="107">
        <f>K226+K228+K227</f>
        <v>0</v>
      </c>
      <c r="L225" s="107">
        <f t="shared" si="42"/>
        <v>0</v>
      </c>
      <c r="M225" s="107">
        <f t="shared" si="42"/>
        <v>0</v>
      </c>
      <c r="N225" s="107">
        <f t="shared" si="42"/>
        <v>0</v>
      </c>
      <c r="O225" s="107">
        <f t="shared" si="42"/>
        <v>0</v>
      </c>
      <c r="P225" s="107">
        <f>P226+P228+P227</f>
        <v>3357800</v>
      </c>
    </row>
    <row r="226" spans="1:16" s="6" customFormat="1" ht="25.5" x14ac:dyDescent="0.2">
      <c r="A226" s="53" t="s">
        <v>297</v>
      </c>
      <c r="B226" s="38" t="s">
        <v>199</v>
      </c>
      <c r="C226" s="38" t="s">
        <v>124</v>
      </c>
      <c r="D226" s="106" t="s">
        <v>198</v>
      </c>
      <c r="E226" s="70">
        <f>F226+I226</f>
        <v>3251800</v>
      </c>
      <c r="F226" s="71">
        <f>2862600+389200</f>
        <v>3251800</v>
      </c>
      <c r="G226" s="71">
        <f>2215800+319000</f>
        <v>2534800</v>
      </c>
      <c r="H226" s="71">
        <v>44800</v>
      </c>
      <c r="I226" s="71"/>
      <c r="J226" s="70">
        <f>L226+O226</f>
        <v>0</v>
      </c>
      <c r="K226" s="71"/>
      <c r="L226" s="71"/>
      <c r="M226" s="71"/>
      <c r="N226" s="71"/>
      <c r="O226" s="71">
        <f>K226</f>
        <v>0</v>
      </c>
      <c r="P226" s="95">
        <f t="shared" ref="P226:P242" si="43">E226+J226</f>
        <v>3251800</v>
      </c>
    </row>
    <row r="227" spans="1:16" s="6" customFormat="1" ht="38.25" hidden="1" x14ac:dyDescent="0.2">
      <c r="A227" s="53" t="s">
        <v>502</v>
      </c>
      <c r="B227" s="38" t="s">
        <v>58</v>
      </c>
      <c r="C227" s="38" t="s">
        <v>140</v>
      </c>
      <c r="D227" s="106" t="s">
        <v>501</v>
      </c>
      <c r="E227" s="70">
        <f>F227+I227</f>
        <v>0</v>
      </c>
      <c r="F227" s="71"/>
      <c r="G227" s="71"/>
      <c r="H227" s="71"/>
      <c r="I227" s="71"/>
      <c r="J227" s="70">
        <f>L227+O227</f>
        <v>0</v>
      </c>
      <c r="K227" s="71"/>
      <c r="L227" s="71"/>
      <c r="M227" s="71"/>
      <c r="N227" s="71"/>
      <c r="O227" s="71">
        <f>K227</f>
        <v>0</v>
      </c>
      <c r="P227" s="95">
        <f t="shared" si="43"/>
        <v>0</v>
      </c>
    </row>
    <row r="228" spans="1:16" s="6" customFormat="1" ht="15.75" hidden="1" x14ac:dyDescent="0.25">
      <c r="A228" s="53" t="s">
        <v>298</v>
      </c>
      <c r="B228" s="103" t="s">
        <v>172</v>
      </c>
      <c r="C228" s="38"/>
      <c r="D228" s="20" t="s">
        <v>170</v>
      </c>
      <c r="E228" s="70">
        <f>E229</f>
        <v>106000</v>
      </c>
      <c r="F228" s="70"/>
      <c r="G228" s="70"/>
      <c r="H228" s="70"/>
      <c r="I228" s="70">
        <f t="shared" ref="I228:O228" si="44">I229</f>
        <v>0</v>
      </c>
      <c r="J228" s="70">
        <f t="shared" si="44"/>
        <v>0</v>
      </c>
      <c r="K228" s="70">
        <f>K229</f>
        <v>0</v>
      </c>
      <c r="L228" s="70">
        <f t="shared" si="44"/>
        <v>0</v>
      </c>
      <c r="M228" s="70">
        <f t="shared" si="44"/>
        <v>0</v>
      </c>
      <c r="N228" s="70">
        <f t="shared" si="44"/>
        <v>0</v>
      </c>
      <c r="O228" s="70">
        <f t="shared" si="44"/>
        <v>0</v>
      </c>
      <c r="P228" s="95">
        <f t="shared" si="43"/>
        <v>106000</v>
      </c>
    </row>
    <row r="229" spans="1:16" s="12" customFormat="1" ht="15.75" x14ac:dyDescent="0.25">
      <c r="A229" s="52" t="s">
        <v>299</v>
      </c>
      <c r="B229" s="68" t="s">
        <v>173</v>
      </c>
      <c r="C229" s="31" t="s">
        <v>1</v>
      </c>
      <c r="D229" s="21" t="s">
        <v>171</v>
      </c>
      <c r="E229" s="66">
        <f>F229</f>
        <v>106000</v>
      </c>
      <c r="F229" s="114">
        <v>106000</v>
      </c>
      <c r="G229" s="114"/>
      <c r="H229" s="114"/>
      <c r="I229" s="114"/>
      <c r="J229" s="66"/>
      <c r="K229" s="114"/>
      <c r="L229" s="114"/>
      <c r="M229" s="114"/>
      <c r="N229" s="114"/>
      <c r="O229" s="114"/>
      <c r="P229" s="95">
        <f t="shared" si="43"/>
        <v>106000</v>
      </c>
    </row>
    <row r="230" spans="1:16" s="6" customFormat="1" x14ac:dyDescent="0.2">
      <c r="A230" s="55">
        <v>1000000</v>
      </c>
      <c r="B230" s="43"/>
      <c r="C230" s="44"/>
      <c r="D230" s="149" t="s">
        <v>67</v>
      </c>
      <c r="E230" s="150">
        <f>E232</f>
        <v>41356100</v>
      </c>
      <c r="F230" s="150">
        <f t="shared" ref="F230:O230" si="45">F232</f>
        <v>41356100</v>
      </c>
      <c r="G230" s="150">
        <f t="shared" si="45"/>
        <v>27169700</v>
      </c>
      <c r="H230" s="150">
        <f t="shared" si="45"/>
        <v>4209700</v>
      </c>
      <c r="I230" s="150">
        <f t="shared" si="45"/>
        <v>0</v>
      </c>
      <c r="J230" s="150">
        <f t="shared" si="45"/>
        <v>2520000</v>
      </c>
      <c r="K230" s="150">
        <f>K232</f>
        <v>0</v>
      </c>
      <c r="L230" s="150">
        <f t="shared" si="45"/>
        <v>2477000</v>
      </c>
      <c r="M230" s="150">
        <f t="shared" si="45"/>
        <v>1130100</v>
      </c>
      <c r="N230" s="150">
        <f t="shared" si="45"/>
        <v>0</v>
      </c>
      <c r="O230" s="150">
        <f t="shared" si="45"/>
        <v>43000</v>
      </c>
      <c r="P230" s="95">
        <f t="shared" si="43"/>
        <v>43876100</v>
      </c>
    </row>
    <row r="231" spans="1:16" s="6" customFormat="1" hidden="1" x14ac:dyDescent="0.2">
      <c r="A231" s="55"/>
      <c r="B231" s="43"/>
      <c r="C231" s="44"/>
      <c r="D231" s="56" t="s">
        <v>520</v>
      </c>
      <c r="E231" s="150"/>
      <c r="F231" s="150"/>
      <c r="G231" s="150"/>
      <c r="H231" s="150"/>
      <c r="I231" s="150"/>
      <c r="J231" s="114">
        <f>J235</f>
        <v>0</v>
      </c>
      <c r="K231" s="114">
        <f t="shared" ref="K231:P231" si="46">K235</f>
        <v>0</v>
      </c>
      <c r="L231" s="114">
        <f t="shared" si="46"/>
        <v>0</v>
      </c>
      <c r="M231" s="114">
        <f t="shared" si="46"/>
        <v>0</v>
      </c>
      <c r="N231" s="114">
        <f t="shared" si="46"/>
        <v>0</v>
      </c>
      <c r="O231" s="114">
        <f t="shared" si="46"/>
        <v>0</v>
      </c>
      <c r="P231" s="197">
        <f t="shared" si="46"/>
        <v>0</v>
      </c>
    </row>
    <row r="232" spans="1:16" s="6" customFormat="1" x14ac:dyDescent="0.2">
      <c r="A232" s="53" t="s">
        <v>300</v>
      </c>
      <c r="B232" s="45"/>
      <c r="C232" s="44"/>
      <c r="D232" s="142" t="s">
        <v>113</v>
      </c>
      <c r="E232" s="150">
        <f>E233+E234+E236+E238+E239+E241+E242</f>
        <v>41356100</v>
      </c>
      <c r="F232" s="150">
        <f>F233+F234+F236+F238+F239+F241+F242</f>
        <v>41356100</v>
      </c>
      <c r="G232" s="150">
        <f>G233+G234+G236+G238+G239+G241+G242</f>
        <v>27169700</v>
      </c>
      <c r="H232" s="150">
        <f>H233+H234+H236+H238+H239+H241+H242</f>
        <v>4209700</v>
      </c>
      <c r="I232" s="150">
        <f>SUM(I233:I240)</f>
        <v>0</v>
      </c>
      <c r="J232" s="150">
        <f t="shared" ref="J232:O232" si="47">J233+J234+J236+J238+J239+J241+J242</f>
        <v>2520000</v>
      </c>
      <c r="K232" s="150">
        <f t="shared" si="47"/>
        <v>0</v>
      </c>
      <c r="L232" s="150">
        <f t="shared" si="47"/>
        <v>2477000</v>
      </c>
      <c r="M232" s="150">
        <f t="shared" si="47"/>
        <v>1130100</v>
      </c>
      <c r="N232" s="150">
        <f t="shared" si="47"/>
        <v>0</v>
      </c>
      <c r="O232" s="150">
        <f t="shared" si="47"/>
        <v>43000</v>
      </c>
      <c r="P232" s="95">
        <f t="shared" si="43"/>
        <v>43876100</v>
      </c>
    </row>
    <row r="233" spans="1:16" s="6" customFormat="1" ht="25.5" x14ac:dyDescent="0.2">
      <c r="A233" s="53" t="s">
        <v>301</v>
      </c>
      <c r="B233" s="38" t="s">
        <v>199</v>
      </c>
      <c r="C233" s="38" t="s">
        <v>124</v>
      </c>
      <c r="D233" s="106" t="s">
        <v>198</v>
      </c>
      <c r="E233" s="70">
        <f t="shared" ref="E233:E242" si="48">F233+I233</f>
        <v>1310000</v>
      </c>
      <c r="F233" s="71">
        <f>1569000-259000</f>
        <v>1310000</v>
      </c>
      <c r="G233" s="71">
        <f>1196000-212300</f>
        <v>983700</v>
      </c>
      <c r="H233" s="71"/>
      <c r="I233" s="71"/>
      <c r="J233" s="70">
        <f t="shared" ref="J233:J242" si="49">L233+O233</f>
        <v>0</v>
      </c>
      <c r="K233" s="71"/>
      <c r="L233" s="71"/>
      <c r="M233" s="71"/>
      <c r="N233" s="71"/>
      <c r="O233" s="71">
        <f t="shared" ref="O233:O242" si="50">K233</f>
        <v>0</v>
      </c>
      <c r="P233" s="95">
        <f t="shared" si="43"/>
        <v>1310000</v>
      </c>
    </row>
    <row r="234" spans="1:16" ht="25.5" x14ac:dyDescent="0.2">
      <c r="A234" s="53" t="s">
        <v>312</v>
      </c>
      <c r="B234" s="101" t="s">
        <v>311</v>
      </c>
      <c r="C234" s="101" t="s">
        <v>142</v>
      </c>
      <c r="D234" s="75" t="s">
        <v>310</v>
      </c>
      <c r="E234" s="70">
        <f>F234+I234</f>
        <v>17975300</v>
      </c>
      <c r="F234" s="71">
        <v>17975300</v>
      </c>
      <c r="G234" s="71">
        <v>13700000</v>
      </c>
      <c r="H234" s="71">
        <v>1053800</v>
      </c>
      <c r="I234" s="71"/>
      <c r="J234" s="70">
        <f>L234+O234</f>
        <v>1720000</v>
      </c>
      <c r="K234" s="71"/>
      <c r="L234" s="71">
        <v>1720000</v>
      </c>
      <c r="M234" s="71">
        <v>975500</v>
      </c>
      <c r="N234" s="71"/>
      <c r="O234" s="71">
        <f t="shared" si="50"/>
        <v>0</v>
      </c>
      <c r="P234" s="95">
        <f t="shared" si="43"/>
        <v>19695300</v>
      </c>
    </row>
    <row r="235" spans="1:16" s="14" customFormat="1" hidden="1" x14ac:dyDescent="0.2">
      <c r="A235" s="52"/>
      <c r="B235" s="35"/>
      <c r="C235" s="35"/>
      <c r="D235" s="56" t="s">
        <v>520</v>
      </c>
      <c r="E235" s="66"/>
      <c r="F235" s="114"/>
      <c r="G235" s="114"/>
      <c r="H235" s="114"/>
      <c r="I235" s="114"/>
      <c r="J235" s="66">
        <f>L235+O235</f>
        <v>0</v>
      </c>
      <c r="K235" s="114"/>
      <c r="L235" s="114"/>
      <c r="M235" s="114"/>
      <c r="N235" s="114"/>
      <c r="O235" s="114">
        <f>K235</f>
        <v>0</v>
      </c>
      <c r="P235" s="110">
        <f>E235+J235</f>
        <v>0</v>
      </c>
    </row>
    <row r="236" spans="1:16" x14ac:dyDescent="0.2">
      <c r="A236" s="53" t="s">
        <v>304</v>
      </c>
      <c r="B236" s="101" t="s">
        <v>303</v>
      </c>
      <c r="C236" s="101" t="s">
        <v>68</v>
      </c>
      <c r="D236" s="75" t="s">
        <v>302</v>
      </c>
      <c r="E236" s="70">
        <f t="shared" si="48"/>
        <v>5387800</v>
      </c>
      <c r="F236" s="71">
        <v>5387800</v>
      </c>
      <c r="G236" s="71">
        <v>3857800</v>
      </c>
      <c r="H236" s="71">
        <v>524700</v>
      </c>
      <c r="I236" s="71"/>
      <c r="J236" s="70">
        <f t="shared" si="49"/>
        <v>55000</v>
      </c>
      <c r="K236" s="71"/>
      <c r="L236" s="71">
        <v>12000</v>
      </c>
      <c r="M236" s="71"/>
      <c r="N236" s="71"/>
      <c r="O236" s="114">
        <f>K236+43000</f>
        <v>43000</v>
      </c>
      <c r="P236" s="95">
        <f t="shared" si="43"/>
        <v>5442800</v>
      </c>
    </row>
    <row r="237" spans="1:16" hidden="1" x14ac:dyDescent="0.2">
      <c r="A237" s="53"/>
      <c r="B237" s="101"/>
      <c r="C237" s="101"/>
      <c r="E237" s="70"/>
      <c r="F237" s="71"/>
      <c r="G237" s="71"/>
      <c r="H237" s="71"/>
      <c r="I237" s="71"/>
      <c r="J237" s="70"/>
      <c r="K237" s="71"/>
      <c r="L237" s="71"/>
      <c r="M237" s="71"/>
      <c r="N237" s="71"/>
      <c r="O237" s="71"/>
      <c r="P237" s="95"/>
    </row>
    <row r="238" spans="1:16" x14ac:dyDescent="0.2">
      <c r="A238" s="53" t="s">
        <v>307</v>
      </c>
      <c r="B238" s="16" t="s">
        <v>306</v>
      </c>
      <c r="C238" s="16" t="s">
        <v>68</v>
      </c>
      <c r="D238" s="79" t="s">
        <v>305</v>
      </c>
      <c r="E238" s="70">
        <f>F238+I238</f>
        <v>3231900</v>
      </c>
      <c r="F238" s="71">
        <v>3231900</v>
      </c>
      <c r="G238" s="71">
        <v>2226600</v>
      </c>
      <c r="H238" s="71">
        <v>413500</v>
      </c>
      <c r="I238" s="71"/>
      <c r="J238" s="70">
        <f t="shared" si="49"/>
        <v>40000</v>
      </c>
      <c r="K238" s="71"/>
      <c r="L238" s="71">
        <v>40000</v>
      </c>
      <c r="M238" s="71">
        <v>4600</v>
      </c>
      <c r="N238" s="71"/>
      <c r="O238" s="71">
        <f t="shared" si="50"/>
        <v>0</v>
      </c>
      <c r="P238" s="95">
        <f t="shared" si="43"/>
        <v>3271900</v>
      </c>
    </row>
    <row r="239" spans="1:16" ht="25.5" x14ac:dyDescent="0.2">
      <c r="A239" s="53" t="s">
        <v>309</v>
      </c>
      <c r="B239" s="101" t="s">
        <v>55</v>
      </c>
      <c r="C239" s="101" t="s">
        <v>69</v>
      </c>
      <c r="D239" s="104" t="s">
        <v>308</v>
      </c>
      <c r="E239" s="70">
        <f t="shared" si="48"/>
        <v>8361800</v>
      </c>
      <c r="F239" s="71">
        <v>8361800</v>
      </c>
      <c r="G239" s="71">
        <v>4920300</v>
      </c>
      <c r="H239" s="71">
        <v>2217700</v>
      </c>
      <c r="I239" s="71"/>
      <c r="J239" s="70">
        <f t="shared" si="49"/>
        <v>705000</v>
      </c>
      <c r="K239" s="71"/>
      <c r="L239" s="71">
        <v>705000</v>
      </c>
      <c r="M239" s="71">
        <v>150000</v>
      </c>
      <c r="N239" s="71"/>
      <c r="O239" s="71">
        <f t="shared" si="50"/>
        <v>0</v>
      </c>
      <c r="P239" s="95">
        <f t="shared" si="43"/>
        <v>9066800</v>
      </c>
    </row>
    <row r="240" spans="1:16" hidden="1" x14ac:dyDescent="0.2">
      <c r="A240" s="53" t="s">
        <v>315</v>
      </c>
      <c r="B240" s="101" t="s">
        <v>314</v>
      </c>
      <c r="C240" s="101"/>
      <c r="D240" s="75" t="s">
        <v>313</v>
      </c>
      <c r="E240" s="70">
        <f t="shared" si="48"/>
        <v>0</v>
      </c>
      <c r="F240" s="71"/>
      <c r="G240" s="71"/>
      <c r="H240" s="71"/>
      <c r="I240" s="71">
        <f>I241+I242</f>
        <v>0</v>
      </c>
      <c r="J240" s="70">
        <f t="shared" si="49"/>
        <v>0</v>
      </c>
      <c r="K240" s="71"/>
      <c r="L240" s="71"/>
      <c r="M240" s="71"/>
      <c r="N240" s="71"/>
      <c r="O240" s="71">
        <f t="shared" si="50"/>
        <v>0</v>
      </c>
      <c r="P240" s="95">
        <f t="shared" si="43"/>
        <v>0</v>
      </c>
    </row>
    <row r="241" spans="1:16" s="29" customFormat="1" x14ac:dyDescent="0.2">
      <c r="A241" s="54" t="s">
        <v>451</v>
      </c>
      <c r="B241" s="101" t="s">
        <v>449</v>
      </c>
      <c r="C241" s="101" t="s">
        <v>70</v>
      </c>
      <c r="D241" s="75" t="s">
        <v>453</v>
      </c>
      <c r="E241" s="70">
        <f t="shared" si="48"/>
        <v>1939300</v>
      </c>
      <c r="F241" s="71">
        <v>1939300</v>
      </c>
      <c r="G241" s="71">
        <v>1481300</v>
      </c>
      <c r="H241" s="71"/>
      <c r="I241" s="71"/>
      <c r="J241" s="70">
        <f t="shared" si="49"/>
        <v>0</v>
      </c>
      <c r="K241" s="71"/>
      <c r="L241" s="71"/>
      <c r="M241" s="71"/>
      <c r="N241" s="71"/>
      <c r="O241" s="71">
        <f t="shared" si="50"/>
        <v>0</v>
      </c>
      <c r="P241" s="95">
        <f t="shared" si="43"/>
        <v>1939300</v>
      </c>
    </row>
    <row r="242" spans="1:16" s="29" customFormat="1" x14ac:dyDescent="0.2">
      <c r="A242" s="54" t="s">
        <v>452</v>
      </c>
      <c r="B242" s="101" t="s">
        <v>450</v>
      </c>
      <c r="C242" s="101" t="s">
        <v>70</v>
      </c>
      <c r="D242" s="75" t="s">
        <v>454</v>
      </c>
      <c r="E242" s="70">
        <f t="shared" si="48"/>
        <v>3150000</v>
      </c>
      <c r="F242" s="71">
        <v>3150000</v>
      </c>
      <c r="G242" s="71"/>
      <c r="H242" s="71"/>
      <c r="I242" s="71"/>
      <c r="J242" s="70">
        <f t="shared" si="49"/>
        <v>0</v>
      </c>
      <c r="K242" s="71"/>
      <c r="L242" s="71"/>
      <c r="M242" s="71"/>
      <c r="N242" s="71"/>
      <c r="O242" s="71">
        <f t="shared" si="50"/>
        <v>0</v>
      </c>
      <c r="P242" s="95">
        <f t="shared" si="43"/>
        <v>3150000</v>
      </c>
    </row>
    <row r="243" spans="1:16" s="29" customFormat="1" ht="25.5" x14ac:dyDescent="0.2">
      <c r="A243" s="55">
        <v>1100000</v>
      </c>
      <c r="B243" s="87"/>
      <c r="C243" s="151"/>
      <c r="D243" s="89" t="s">
        <v>0</v>
      </c>
      <c r="E243" s="107">
        <f>E244</f>
        <v>21216000</v>
      </c>
      <c r="F243" s="107">
        <f>F244</f>
        <v>21216000</v>
      </c>
      <c r="G243" s="107">
        <f>G244</f>
        <v>12409500</v>
      </c>
      <c r="H243" s="107">
        <f>H244</f>
        <v>1996600</v>
      </c>
      <c r="I243" s="107">
        <f>I244</f>
        <v>0</v>
      </c>
      <c r="J243" s="107">
        <f t="shared" ref="J243:P243" si="51">J244</f>
        <v>1045300</v>
      </c>
      <c r="K243" s="107">
        <f>K244</f>
        <v>250000</v>
      </c>
      <c r="L243" s="107">
        <f t="shared" si="51"/>
        <v>795300</v>
      </c>
      <c r="M243" s="107">
        <f t="shared" si="51"/>
        <v>50400</v>
      </c>
      <c r="N243" s="107">
        <f t="shared" si="51"/>
        <v>116300</v>
      </c>
      <c r="O243" s="107">
        <f t="shared" si="51"/>
        <v>250000</v>
      </c>
      <c r="P243" s="107">
        <f t="shared" si="51"/>
        <v>22261300</v>
      </c>
    </row>
    <row r="244" spans="1:16" s="29" customFormat="1" ht="18.75" customHeight="1" x14ac:dyDescent="0.2">
      <c r="A244" s="54">
        <v>1110000</v>
      </c>
      <c r="B244" s="103"/>
      <c r="C244" s="151"/>
      <c r="D244" s="92" t="s">
        <v>0</v>
      </c>
      <c r="E244" s="107">
        <f>E245+E247+E249+E250+E252+E254+E256+E258+E259</f>
        <v>21216000</v>
      </c>
      <c r="F244" s="107">
        <f>F245+F247+F249+F250+F252+F254+F256+F258+F259</f>
        <v>21216000</v>
      </c>
      <c r="G244" s="107">
        <f>G245+G247+G249+G250+G252+G254+G256+G258+G259</f>
        <v>12409500</v>
      </c>
      <c r="H244" s="107">
        <f>H245+H247+H249+H250+H252+H254+H256+H258+H259</f>
        <v>1996600</v>
      </c>
      <c r="I244" s="107">
        <f>I245+I247+I249+I250+I252+I254+I256+I258+I259</f>
        <v>0</v>
      </c>
      <c r="J244" s="107">
        <f t="shared" ref="J244:O244" si="52">J245+J246+J248+J253+J255+J251+J257+J256</f>
        <v>1045300</v>
      </c>
      <c r="K244" s="107">
        <f t="shared" si="52"/>
        <v>250000</v>
      </c>
      <c r="L244" s="107">
        <f t="shared" si="52"/>
        <v>795300</v>
      </c>
      <c r="M244" s="107">
        <f t="shared" si="52"/>
        <v>50400</v>
      </c>
      <c r="N244" s="107">
        <f t="shared" si="52"/>
        <v>116300</v>
      </c>
      <c r="O244" s="107">
        <f t="shared" si="52"/>
        <v>250000</v>
      </c>
      <c r="P244" s="107">
        <f>P245+P247+P249+P250+P252+P254+P256+P258+P259</f>
        <v>22261300</v>
      </c>
    </row>
    <row r="245" spans="1:16" s="30" customFormat="1" ht="25.5" x14ac:dyDescent="0.2">
      <c r="A245" s="54" t="s">
        <v>316</v>
      </c>
      <c r="B245" s="38" t="s">
        <v>199</v>
      </c>
      <c r="C245" s="152" t="s">
        <v>124</v>
      </c>
      <c r="D245" s="106" t="s">
        <v>198</v>
      </c>
      <c r="E245" s="70">
        <f t="shared" ref="E245:E259" si="53">F245+I245</f>
        <v>2863700</v>
      </c>
      <c r="F245" s="71">
        <f>2433300+430400</f>
        <v>2863700</v>
      </c>
      <c r="G245" s="71">
        <f>1907600+352800</f>
        <v>2260400</v>
      </c>
      <c r="H245" s="71"/>
      <c r="I245" s="71"/>
      <c r="J245" s="70">
        <f>L245+O245</f>
        <v>0</v>
      </c>
      <c r="K245" s="71"/>
      <c r="L245" s="71"/>
      <c r="M245" s="71"/>
      <c r="N245" s="71"/>
      <c r="O245" s="71">
        <f t="shared" ref="O245:O256" si="54">K245</f>
        <v>0</v>
      </c>
      <c r="P245" s="95">
        <f t="shared" ref="P245:P261" si="55">E245+J245</f>
        <v>2863700</v>
      </c>
    </row>
    <row r="246" spans="1:16" s="30" customFormat="1" hidden="1" x14ac:dyDescent="0.2">
      <c r="A246" s="54" t="s">
        <v>317</v>
      </c>
      <c r="B246" s="139" t="s">
        <v>157</v>
      </c>
      <c r="C246" s="153"/>
      <c r="D246" s="143" t="s">
        <v>151</v>
      </c>
      <c r="E246" s="70">
        <f t="shared" si="53"/>
        <v>0</v>
      </c>
      <c r="F246" s="71"/>
      <c r="G246" s="71"/>
      <c r="H246" s="71"/>
      <c r="I246" s="71"/>
      <c r="J246" s="70">
        <f t="shared" ref="J246:J259" si="56">L246+O246</f>
        <v>0</v>
      </c>
      <c r="K246" s="71"/>
      <c r="L246" s="71"/>
      <c r="M246" s="71"/>
      <c r="N246" s="71"/>
      <c r="O246" s="71">
        <f t="shared" si="54"/>
        <v>0</v>
      </c>
      <c r="P246" s="95">
        <f t="shared" si="55"/>
        <v>0</v>
      </c>
    </row>
    <row r="247" spans="1:16" s="12" customFormat="1" ht="15.75" customHeight="1" x14ac:dyDescent="0.2">
      <c r="A247" s="52" t="s">
        <v>318</v>
      </c>
      <c r="B247" s="141" t="s">
        <v>287</v>
      </c>
      <c r="C247" s="154" t="s">
        <v>1</v>
      </c>
      <c r="D247" s="191" t="s">
        <v>144</v>
      </c>
      <c r="E247" s="66">
        <f t="shared" si="53"/>
        <v>650000</v>
      </c>
      <c r="F247" s="114">
        <v>650000</v>
      </c>
      <c r="G247" s="114"/>
      <c r="H247" s="114"/>
      <c r="I247" s="114"/>
      <c r="J247" s="70">
        <f t="shared" si="56"/>
        <v>0</v>
      </c>
      <c r="K247" s="114"/>
      <c r="L247" s="114"/>
      <c r="M247" s="114"/>
      <c r="N247" s="114"/>
      <c r="O247" s="71">
        <f t="shared" si="54"/>
        <v>0</v>
      </c>
      <c r="P247" s="110">
        <f t="shared" si="55"/>
        <v>650000</v>
      </c>
    </row>
    <row r="248" spans="1:16" s="30" customFormat="1" ht="15.75" hidden="1" customHeight="1" x14ac:dyDescent="0.2">
      <c r="A248" s="54">
        <v>1115010</v>
      </c>
      <c r="B248" s="139" t="s">
        <v>152</v>
      </c>
      <c r="C248" s="153"/>
      <c r="D248" s="140" t="s">
        <v>18</v>
      </c>
      <c r="E248" s="70">
        <f t="shared" si="53"/>
        <v>0</v>
      </c>
      <c r="F248" s="71"/>
      <c r="G248" s="71"/>
      <c r="H248" s="71"/>
      <c r="I248" s="71">
        <f>SUM(I249:I250)</f>
        <v>0</v>
      </c>
      <c r="J248" s="70">
        <f t="shared" si="56"/>
        <v>0</v>
      </c>
      <c r="K248" s="71">
        <f>SUM(K249:K250)</f>
        <v>0</v>
      </c>
      <c r="L248" s="71">
        <f>SUM(L249:L250)</f>
        <v>0</v>
      </c>
      <c r="M248" s="71">
        <f>SUM(M249:M250)</f>
        <v>0</v>
      </c>
      <c r="N248" s="71">
        <f>SUM(N249:N250)</f>
        <v>0</v>
      </c>
      <c r="O248" s="71">
        <f t="shared" si="54"/>
        <v>0</v>
      </c>
      <c r="P248" s="95">
        <f t="shared" si="55"/>
        <v>0</v>
      </c>
    </row>
    <row r="249" spans="1:16" s="12" customFormat="1" ht="15.75" customHeight="1" x14ac:dyDescent="0.2">
      <c r="A249" s="52">
        <v>1115011</v>
      </c>
      <c r="B249" s="141" t="s">
        <v>33</v>
      </c>
      <c r="C249" s="154" t="s">
        <v>2</v>
      </c>
      <c r="D249" s="145" t="s">
        <v>93</v>
      </c>
      <c r="E249" s="66">
        <f t="shared" si="53"/>
        <v>1649000</v>
      </c>
      <c r="F249" s="114">
        <v>1649000</v>
      </c>
      <c r="G249" s="114"/>
      <c r="H249" s="114"/>
      <c r="I249" s="114"/>
      <c r="J249" s="70">
        <f t="shared" si="56"/>
        <v>0</v>
      </c>
      <c r="K249" s="114"/>
      <c r="L249" s="114"/>
      <c r="M249" s="114"/>
      <c r="N249" s="114"/>
      <c r="O249" s="71">
        <f t="shared" si="54"/>
        <v>0</v>
      </c>
      <c r="P249" s="95">
        <f t="shared" si="55"/>
        <v>1649000</v>
      </c>
    </row>
    <row r="250" spans="1:16" s="12" customFormat="1" ht="25.5" customHeight="1" x14ac:dyDescent="0.2">
      <c r="A250" s="52">
        <v>1115012</v>
      </c>
      <c r="B250" s="141" t="s">
        <v>12</v>
      </c>
      <c r="C250" s="154" t="s">
        <v>2</v>
      </c>
      <c r="D250" s="190" t="s">
        <v>11</v>
      </c>
      <c r="E250" s="66">
        <f t="shared" si="53"/>
        <v>1092000</v>
      </c>
      <c r="F250" s="114">
        <v>1092000</v>
      </c>
      <c r="G250" s="114"/>
      <c r="H250" s="114"/>
      <c r="I250" s="114"/>
      <c r="J250" s="70">
        <f t="shared" si="56"/>
        <v>0</v>
      </c>
      <c r="K250" s="114"/>
      <c r="L250" s="114"/>
      <c r="M250" s="114"/>
      <c r="N250" s="114"/>
      <c r="O250" s="71">
        <f t="shared" si="54"/>
        <v>0</v>
      </c>
      <c r="P250" s="95">
        <f t="shared" si="55"/>
        <v>1092000</v>
      </c>
    </row>
    <row r="251" spans="1:16" s="30" customFormat="1" ht="15.75" hidden="1" customHeight="1" x14ac:dyDescent="0.2">
      <c r="A251" s="54" t="s">
        <v>410</v>
      </c>
      <c r="B251" s="139" t="s">
        <v>411</v>
      </c>
      <c r="C251" s="153"/>
      <c r="D251" s="143" t="s">
        <v>465</v>
      </c>
      <c r="E251" s="70">
        <f t="shared" si="53"/>
        <v>0</v>
      </c>
      <c r="F251" s="71"/>
      <c r="G251" s="71"/>
      <c r="H251" s="71"/>
      <c r="I251" s="71">
        <f>I252</f>
        <v>0</v>
      </c>
      <c r="J251" s="70">
        <f t="shared" si="56"/>
        <v>0</v>
      </c>
      <c r="K251" s="71">
        <f>K252</f>
        <v>0</v>
      </c>
      <c r="L251" s="71">
        <f>L252</f>
        <v>0</v>
      </c>
      <c r="M251" s="71">
        <f>M252</f>
        <v>0</v>
      </c>
      <c r="N251" s="71">
        <f>N252</f>
        <v>0</v>
      </c>
      <c r="O251" s="71">
        <f t="shared" si="54"/>
        <v>0</v>
      </c>
      <c r="P251" s="95">
        <f t="shared" si="55"/>
        <v>0</v>
      </c>
    </row>
    <row r="252" spans="1:16" s="12" customFormat="1" ht="26.25" customHeight="1" x14ac:dyDescent="0.2">
      <c r="A252" s="52" t="s">
        <v>413</v>
      </c>
      <c r="B252" s="141" t="s">
        <v>412</v>
      </c>
      <c r="C252" s="154" t="s">
        <v>2</v>
      </c>
      <c r="D252" s="190" t="s">
        <v>466</v>
      </c>
      <c r="E252" s="66">
        <f t="shared" si="53"/>
        <v>24000</v>
      </c>
      <c r="F252" s="114">
        <v>24000</v>
      </c>
      <c r="G252" s="114"/>
      <c r="H252" s="114"/>
      <c r="I252" s="114"/>
      <c r="J252" s="70">
        <f t="shared" si="56"/>
        <v>0</v>
      </c>
      <c r="K252" s="114"/>
      <c r="L252" s="114"/>
      <c r="M252" s="114"/>
      <c r="N252" s="114"/>
      <c r="O252" s="71">
        <f t="shared" si="54"/>
        <v>0</v>
      </c>
      <c r="P252" s="95">
        <f t="shared" si="55"/>
        <v>24000</v>
      </c>
    </row>
    <row r="253" spans="1:16" s="30" customFormat="1" hidden="1" x14ac:dyDescent="0.2">
      <c r="A253" s="54">
        <v>1115030</v>
      </c>
      <c r="B253" s="139" t="s">
        <v>153</v>
      </c>
      <c r="C253" s="153"/>
      <c r="D253" s="39" t="s">
        <v>145</v>
      </c>
      <c r="E253" s="70">
        <f t="shared" si="53"/>
        <v>0</v>
      </c>
      <c r="F253" s="71"/>
      <c r="G253" s="71"/>
      <c r="H253" s="71"/>
      <c r="I253" s="71">
        <f t="shared" ref="I253:N253" si="57">SUM(I254)</f>
        <v>0</v>
      </c>
      <c r="J253" s="70">
        <f t="shared" si="56"/>
        <v>745300</v>
      </c>
      <c r="K253" s="71">
        <f>SUM(K254)</f>
        <v>0</v>
      </c>
      <c r="L253" s="71">
        <f t="shared" si="57"/>
        <v>745300</v>
      </c>
      <c r="M253" s="71">
        <f t="shared" si="57"/>
        <v>40700</v>
      </c>
      <c r="N253" s="71">
        <f t="shared" si="57"/>
        <v>99300</v>
      </c>
      <c r="O253" s="71">
        <f t="shared" si="54"/>
        <v>0</v>
      </c>
      <c r="P253" s="95">
        <f t="shared" si="55"/>
        <v>745300</v>
      </c>
    </row>
    <row r="254" spans="1:16" s="12" customFormat="1" ht="25.5" x14ac:dyDescent="0.2">
      <c r="A254" s="52">
        <v>1115031</v>
      </c>
      <c r="B254" s="141" t="s">
        <v>146</v>
      </c>
      <c r="C254" s="154" t="s">
        <v>2</v>
      </c>
      <c r="D254" s="145" t="s">
        <v>94</v>
      </c>
      <c r="E254" s="70">
        <f t="shared" si="53"/>
        <v>11536200</v>
      </c>
      <c r="F254" s="114">
        <v>11536200</v>
      </c>
      <c r="G254" s="114">
        <v>8252500</v>
      </c>
      <c r="H254" s="114">
        <v>1437400</v>
      </c>
      <c r="I254" s="114"/>
      <c r="J254" s="70">
        <f t="shared" si="56"/>
        <v>745300</v>
      </c>
      <c r="K254" s="114"/>
      <c r="L254" s="114">
        <v>745300</v>
      </c>
      <c r="M254" s="114">
        <v>40700</v>
      </c>
      <c r="N254" s="114">
        <v>99300</v>
      </c>
      <c r="O254" s="71">
        <f t="shared" si="54"/>
        <v>0</v>
      </c>
      <c r="P254" s="95">
        <f t="shared" si="55"/>
        <v>12281500</v>
      </c>
    </row>
    <row r="255" spans="1:16" s="30" customFormat="1" hidden="1" x14ac:dyDescent="0.2">
      <c r="A255" s="54">
        <v>1115040</v>
      </c>
      <c r="B255" s="139" t="s">
        <v>147</v>
      </c>
      <c r="C255" s="153"/>
      <c r="D255" s="39" t="s">
        <v>148</v>
      </c>
      <c r="E255" s="70">
        <f>E256</f>
        <v>2660300</v>
      </c>
      <c r="F255" s="70"/>
      <c r="G255" s="70"/>
      <c r="H255" s="70"/>
      <c r="I255" s="70">
        <f>I256</f>
        <v>0</v>
      </c>
      <c r="J255" s="70">
        <f t="shared" si="56"/>
        <v>0</v>
      </c>
      <c r="K255" s="70"/>
      <c r="L255" s="70"/>
      <c r="M255" s="70"/>
      <c r="N255" s="70"/>
      <c r="O255" s="71">
        <f t="shared" si="54"/>
        <v>0</v>
      </c>
      <c r="P255" s="95">
        <f t="shared" si="55"/>
        <v>2660300</v>
      </c>
    </row>
    <row r="256" spans="1:16" s="12" customFormat="1" ht="17.25" customHeight="1" x14ac:dyDescent="0.2">
      <c r="A256" s="52">
        <v>1115041</v>
      </c>
      <c r="B256" s="141" t="s">
        <v>149</v>
      </c>
      <c r="C256" s="154" t="s">
        <v>2</v>
      </c>
      <c r="D256" s="145" t="s">
        <v>319</v>
      </c>
      <c r="E256" s="70">
        <f t="shared" si="53"/>
        <v>2660300</v>
      </c>
      <c r="F256" s="114">
        <f>2280500+379800</f>
        <v>2660300</v>
      </c>
      <c r="G256" s="114">
        <v>1313600</v>
      </c>
      <c r="H256" s="114">
        <v>559200</v>
      </c>
      <c r="I256" s="114"/>
      <c r="J256" s="70">
        <f t="shared" si="56"/>
        <v>300000</v>
      </c>
      <c r="K256" s="114">
        <v>250000</v>
      </c>
      <c r="L256" s="114">
        <v>50000</v>
      </c>
      <c r="M256" s="114">
        <v>9700</v>
      </c>
      <c r="N256" s="114">
        <v>17000</v>
      </c>
      <c r="O256" s="71">
        <f t="shared" si="54"/>
        <v>250000</v>
      </c>
      <c r="P256" s="95">
        <f t="shared" si="55"/>
        <v>2960300</v>
      </c>
    </row>
    <row r="257" spans="1:16" s="30" customFormat="1" ht="12.75" hidden="1" customHeight="1" x14ac:dyDescent="0.2">
      <c r="A257" s="54" t="s">
        <v>488</v>
      </c>
      <c r="B257" s="139" t="s">
        <v>490</v>
      </c>
      <c r="C257" s="153"/>
      <c r="D257" s="39" t="s">
        <v>489</v>
      </c>
      <c r="E257" s="70">
        <f>E258+E259</f>
        <v>740800</v>
      </c>
      <c r="F257" s="70"/>
      <c r="G257" s="70"/>
      <c r="H257" s="70"/>
      <c r="I257" s="70">
        <f t="shared" ref="I257:O257" si="58">I258+I259</f>
        <v>0</v>
      </c>
      <c r="J257" s="70">
        <f t="shared" si="58"/>
        <v>0</v>
      </c>
      <c r="K257" s="70">
        <f>K258+K259</f>
        <v>0</v>
      </c>
      <c r="L257" s="70">
        <f t="shared" si="58"/>
        <v>0</v>
      </c>
      <c r="M257" s="70">
        <f t="shared" si="58"/>
        <v>0</v>
      </c>
      <c r="N257" s="70">
        <f t="shared" si="58"/>
        <v>0</v>
      </c>
      <c r="O257" s="70">
        <f t="shared" si="58"/>
        <v>0</v>
      </c>
      <c r="P257" s="95">
        <f t="shared" si="55"/>
        <v>740800</v>
      </c>
    </row>
    <row r="258" spans="1:16" s="12" customFormat="1" ht="27" hidden="1" customHeight="1" x14ac:dyDescent="0.2">
      <c r="A258" s="52" t="s">
        <v>492</v>
      </c>
      <c r="B258" s="141" t="s">
        <v>493</v>
      </c>
      <c r="C258" s="154" t="s">
        <v>2</v>
      </c>
      <c r="D258" s="145" t="s">
        <v>491</v>
      </c>
      <c r="E258" s="70">
        <f t="shared" si="53"/>
        <v>0</v>
      </c>
      <c r="F258" s="114"/>
      <c r="G258" s="114"/>
      <c r="H258" s="114"/>
      <c r="I258" s="114"/>
      <c r="J258" s="70">
        <f t="shared" si="56"/>
        <v>0</v>
      </c>
      <c r="K258" s="114"/>
      <c r="L258" s="114"/>
      <c r="M258" s="114"/>
      <c r="N258" s="114"/>
      <c r="O258" s="71">
        <f>K258</f>
        <v>0</v>
      </c>
      <c r="P258" s="110">
        <f t="shared" si="55"/>
        <v>0</v>
      </c>
    </row>
    <row r="259" spans="1:16" s="12" customFormat="1" ht="17.25" customHeight="1" x14ac:dyDescent="0.2">
      <c r="A259" s="52" t="s">
        <v>538</v>
      </c>
      <c r="B259" s="141" t="s">
        <v>539</v>
      </c>
      <c r="C259" s="154" t="s">
        <v>2</v>
      </c>
      <c r="D259" s="136" t="s">
        <v>540</v>
      </c>
      <c r="E259" s="70">
        <f t="shared" si="53"/>
        <v>740800</v>
      </c>
      <c r="F259" s="114">
        <v>740800</v>
      </c>
      <c r="G259" s="114">
        <v>583000</v>
      </c>
      <c r="H259" s="114"/>
      <c r="I259" s="114"/>
      <c r="J259" s="70">
        <f t="shared" si="56"/>
        <v>0</v>
      </c>
      <c r="K259" s="114"/>
      <c r="L259" s="114"/>
      <c r="M259" s="114"/>
      <c r="N259" s="114"/>
      <c r="O259" s="71">
        <f>K259</f>
        <v>0</v>
      </c>
      <c r="P259" s="110">
        <f t="shared" si="55"/>
        <v>740800</v>
      </c>
    </row>
    <row r="260" spans="1:16" s="6" customFormat="1" ht="25.5" x14ac:dyDescent="0.2">
      <c r="A260" s="55">
        <v>1200000</v>
      </c>
      <c r="B260" s="43"/>
      <c r="C260" s="155"/>
      <c r="D260" s="149" t="s">
        <v>72</v>
      </c>
      <c r="E260" s="150">
        <f>E262</f>
        <v>69660200</v>
      </c>
      <c r="F260" s="150">
        <f t="shared" ref="F260:O260" si="59">F262</f>
        <v>69660200</v>
      </c>
      <c r="G260" s="150">
        <f t="shared" si="59"/>
        <v>3544800</v>
      </c>
      <c r="H260" s="150">
        <f t="shared" si="59"/>
        <v>14045400</v>
      </c>
      <c r="I260" s="150">
        <f t="shared" si="59"/>
        <v>0</v>
      </c>
      <c r="J260" s="150">
        <f t="shared" si="59"/>
        <v>1425000</v>
      </c>
      <c r="K260" s="150">
        <f t="shared" si="59"/>
        <v>1425000</v>
      </c>
      <c r="L260" s="150">
        <f t="shared" si="59"/>
        <v>0</v>
      </c>
      <c r="M260" s="150">
        <f t="shared" si="59"/>
        <v>0</v>
      </c>
      <c r="N260" s="150">
        <f t="shared" si="59"/>
        <v>0</v>
      </c>
      <c r="O260" s="150">
        <f t="shared" si="59"/>
        <v>1425000</v>
      </c>
      <c r="P260" s="95">
        <f t="shared" si="55"/>
        <v>71085200</v>
      </c>
    </row>
    <row r="261" spans="1:16" s="12" customFormat="1" hidden="1" x14ac:dyDescent="0.2">
      <c r="A261" s="52"/>
      <c r="B261" s="130"/>
      <c r="C261" s="194"/>
      <c r="D261" s="142" t="s">
        <v>520</v>
      </c>
      <c r="E261" s="150">
        <f>F261+I261</f>
        <v>0</v>
      </c>
      <c r="F261" s="114">
        <f>F277+F285</f>
        <v>0</v>
      </c>
      <c r="G261" s="114"/>
      <c r="H261" s="114"/>
      <c r="I261" s="114"/>
      <c r="J261" s="114">
        <f>K261+L261</f>
        <v>0</v>
      </c>
      <c r="K261" s="114">
        <f>K267+K273</f>
        <v>0</v>
      </c>
      <c r="L261" s="114"/>
      <c r="M261" s="114"/>
      <c r="N261" s="114"/>
      <c r="O261" s="114">
        <f>K261</f>
        <v>0</v>
      </c>
      <c r="P261" s="110">
        <f t="shared" si="55"/>
        <v>0</v>
      </c>
    </row>
    <row r="262" spans="1:16" s="6" customFormat="1" ht="25.5" x14ac:dyDescent="0.2">
      <c r="A262" s="53" t="s">
        <v>320</v>
      </c>
      <c r="B262" s="45"/>
      <c r="C262" s="155"/>
      <c r="D262" s="142" t="s">
        <v>114</v>
      </c>
      <c r="E262" s="150">
        <f>E263+E264+E265+E275+E276+E281+E272+E282+E287+E288+E289+E290+E279+E278+E291+E274+E292+E283</f>
        <v>69660200</v>
      </c>
      <c r="F262" s="150">
        <f>F263+F264+F265+F275+F276+F281+F272+F282+F287+F288+F289+F290+F279+F278+F291+F274+F292+F283</f>
        <v>69660200</v>
      </c>
      <c r="G262" s="150">
        <f>G263+G264+G265+G275+G276+G281+G272+G282+G287+G288+G289+G290+G279+G278+G291+G274+G292+G283</f>
        <v>3544800</v>
      </c>
      <c r="H262" s="150">
        <f>H263+H264+H265+H275+H276+H281+H272+H282+H287+H288+H289+H290+H279+H278+H291+H274+H292+H283</f>
        <v>14045400</v>
      </c>
      <c r="I262" s="150">
        <f>I263+I264+I265+I275+I276+I281+I272+I282+I287+I288+I289+I290+I279+I278+I291+I274+I292+I283</f>
        <v>0</v>
      </c>
      <c r="J262" s="150">
        <f>J263+J264+J265+J275+J276+J281+J272+J282+J287+J288+J289+J290+J279+J278+J274+J271+J266</f>
        <v>1425000</v>
      </c>
      <c r="K262" s="156">
        <f>K263+K264+K265+K275+K276+K281+K272+K282+K287+K288+K289+K290+K279+K278+K274+K271+K266</f>
        <v>1425000</v>
      </c>
      <c r="L262" s="150">
        <f>L263+L264+L265+L275+L276+L281+L272+L282+L287+L288+L289+L290+L279+L278+L274+L271</f>
        <v>0</v>
      </c>
      <c r="M262" s="150">
        <f>M263+M264+M265+M275+M276+M281+M272+M282+M287+M288+M289+M290+M279+M278+M274+M271</f>
        <v>0</v>
      </c>
      <c r="N262" s="150">
        <f>N263+N264+N265+N275+N276+N281+N272+N282+N287+N288+N289+N290+N279+N278+N274+N271</f>
        <v>0</v>
      </c>
      <c r="O262" s="150">
        <f>O263+O264+O265+O275+O276+O281+O272+O282+O287+O288+O289+O290+O279+O278+O274+O271+O266</f>
        <v>1425000</v>
      </c>
      <c r="P262" s="150">
        <f>P263+P264+P265+P275+P276+P281+P272+P282+P287+P288+P289+P290+P279+P278+P291+P274+P292+P266+P271+P283</f>
        <v>71085200</v>
      </c>
    </row>
    <row r="263" spans="1:16" s="6" customFormat="1" ht="25.5" x14ac:dyDescent="0.2">
      <c r="A263" s="53" t="s">
        <v>321</v>
      </c>
      <c r="B263" s="38" t="s">
        <v>199</v>
      </c>
      <c r="C263" s="38" t="s">
        <v>124</v>
      </c>
      <c r="D263" s="106" t="s">
        <v>198</v>
      </c>
      <c r="E263" s="70">
        <f t="shared" ref="E263:E286" si="60">F263+I263</f>
        <v>4660200</v>
      </c>
      <c r="F263" s="71">
        <f>4910500-250300</f>
        <v>4660200</v>
      </c>
      <c r="G263" s="71">
        <f>3750000-205200</f>
        <v>3544800</v>
      </c>
      <c r="H263" s="71">
        <v>159200</v>
      </c>
      <c r="I263" s="71"/>
      <c r="J263" s="70">
        <f>L263+O263</f>
        <v>0</v>
      </c>
      <c r="K263" s="96"/>
      <c r="L263" s="71"/>
      <c r="M263" s="71"/>
      <c r="N263" s="71"/>
      <c r="O263" s="96">
        <f t="shared" ref="O263:O290" si="61">K263</f>
        <v>0</v>
      </c>
      <c r="P263" s="95">
        <f t="shared" ref="P263:P279" si="62">E263+J263</f>
        <v>4660200</v>
      </c>
    </row>
    <row r="264" spans="1:16" ht="25.5" hidden="1" x14ac:dyDescent="0.2">
      <c r="A264" s="53">
        <v>4016010</v>
      </c>
      <c r="B264" s="65" t="s">
        <v>56</v>
      </c>
      <c r="C264" s="65" t="s">
        <v>127</v>
      </c>
      <c r="D264" s="112" t="s">
        <v>81</v>
      </c>
      <c r="E264" s="70">
        <f t="shared" si="60"/>
        <v>0</v>
      </c>
      <c r="F264" s="96"/>
      <c r="G264" s="96"/>
      <c r="H264" s="96"/>
      <c r="I264" s="96"/>
      <c r="J264" s="70">
        <f t="shared" ref="J264:J287" si="63">L264+O264</f>
        <v>0</v>
      </c>
      <c r="K264" s="96"/>
      <c r="L264" s="96"/>
      <c r="M264" s="96"/>
      <c r="N264" s="96"/>
      <c r="O264" s="96">
        <f t="shared" si="61"/>
        <v>0</v>
      </c>
      <c r="P264" s="95">
        <f t="shared" si="62"/>
        <v>0</v>
      </c>
    </row>
    <row r="265" spans="1:16" hidden="1" x14ac:dyDescent="0.2">
      <c r="A265" s="53" t="s">
        <v>323</v>
      </c>
      <c r="B265" s="65" t="s">
        <v>56</v>
      </c>
      <c r="C265" s="65"/>
      <c r="D265" s="157" t="s">
        <v>322</v>
      </c>
      <c r="E265" s="70">
        <f t="shared" si="60"/>
        <v>0</v>
      </c>
      <c r="F265" s="70"/>
      <c r="G265" s="70"/>
      <c r="H265" s="70"/>
      <c r="I265" s="70">
        <f>I266+I269+I270+I268+I271</f>
        <v>0</v>
      </c>
      <c r="J265" s="70">
        <f t="shared" si="63"/>
        <v>0</v>
      </c>
      <c r="K265" s="70"/>
      <c r="L265" s="70">
        <f>L266+L269+L270+L268+L271</f>
        <v>0</v>
      </c>
      <c r="M265" s="70">
        <f>M266+M269+M270+M268+M271</f>
        <v>0</v>
      </c>
      <c r="N265" s="70">
        <f>N266+N269+N270+N268+N271</f>
        <v>0</v>
      </c>
      <c r="O265" s="96">
        <f t="shared" si="61"/>
        <v>0</v>
      </c>
      <c r="P265" s="95">
        <f t="shared" si="62"/>
        <v>0</v>
      </c>
    </row>
    <row r="266" spans="1:16" s="14" customFormat="1" x14ac:dyDescent="0.2">
      <c r="A266" s="52" t="s">
        <v>326</v>
      </c>
      <c r="B266" s="41" t="s">
        <v>325</v>
      </c>
      <c r="C266" s="41" t="s">
        <v>127</v>
      </c>
      <c r="D266" s="34" t="s">
        <v>324</v>
      </c>
      <c r="E266" s="66">
        <f t="shared" si="60"/>
        <v>0</v>
      </c>
      <c r="F266" s="69"/>
      <c r="G266" s="69"/>
      <c r="H266" s="69"/>
      <c r="I266" s="69"/>
      <c r="J266" s="70">
        <f t="shared" si="63"/>
        <v>500000</v>
      </c>
      <c r="K266" s="69">
        <v>500000</v>
      </c>
      <c r="L266" s="69"/>
      <c r="M266" s="69"/>
      <c r="N266" s="69"/>
      <c r="O266" s="96">
        <f t="shared" si="61"/>
        <v>500000</v>
      </c>
      <c r="P266" s="95">
        <f t="shared" si="62"/>
        <v>500000</v>
      </c>
    </row>
    <row r="267" spans="1:16" s="14" customFormat="1" hidden="1" x14ac:dyDescent="0.2">
      <c r="A267" s="52"/>
      <c r="B267" s="41"/>
      <c r="C267" s="41"/>
      <c r="D267" s="142" t="s">
        <v>520</v>
      </c>
      <c r="E267" s="66"/>
      <c r="F267" s="69"/>
      <c r="G267" s="69"/>
      <c r="H267" s="69"/>
      <c r="I267" s="69"/>
      <c r="J267" s="70">
        <f t="shared" si="63"/>
        <v>0</v>
      </c>
      <c r="K267" s="69"/>
      <c r="L267" s="69"/>
      <c r="M267" s="69"/>
      <c r="N267" s="69"/>
      <c r="O267" s="96">
        <f t="shared" si="61"/>
        <v>0</v>
      </c>
      <c r="P267" s="95">
        <f t="shared" si="62"/>
        <v>0</v>
      </c>
    </row>
    <row r="268" spans="1:16" s="14" customFormat="1" hidden="1" x14ac:dyDescent="0.2">
      <c r="A268" s="52" t="s">
        <v>498</v>
      </c>
      <c r="B268" s="41" t="s">
        <v>499</v>
      </c>
      <c r="C268" s="41" t="s">
        <v>73</v>
      </c>
      <c r="D268" s="34" t="s">
        <v>500</v>
      </c>
      <c r="E268" s="66">
        <f t="shared" si="60"/>
        <v>0</v>
      </c>
      <c r="F268" s="69"/>
      <c r="G268" s="69"/>
      <c r="H268" s="69"/>
      <c r="I268" s="69"/>
      <c r="J268" s="70">
        <f t="shared" si="63"/>
        <v>0</v>
      </c>
      <c r="K268" s="69"/>
      <c r="L268" s="69"/>
      <c r="M268" s="69"/>
      <c r="N268" s="69"/>
      <c r="O268" s="96">
        <f t="shared" si="61"/>
        <v>0</v>
      </c>
      <c r="P268" s="95">
        <f t="shared" si="62"/>
        <v>0</v>
      </c>
    </row>
    <row r="269" spans="1:16" s="14" customFormat="1" hidden="1" x14ac:dyDescent="0.2">
      <c r="A269" s="52" t="s">
        <v>328</v>
      </c>
      <c r="B269" s="41" t="s">
        <v>327</v>
      </c>
      <c r="C269" s="41" t="s">
        <v>73</v>
      </c>
      <c r="D269" s="34" t="s">
        <v>329</v>
      </c>
      <c r="E269" s="66">
        <f t="shared" si="60"/>
        <v>0</v>
      </c>
      <c r="F269" s="69"/>
      <c r="G269" s="69"/>
      <c r="H269" s="69"/>
      <c r="I269" s="69"/>
      <c r="J269" s="70">
        <f t="shared" si="63"/>
        <v>0</v>
      </c>
      <c r="K269" s="69"/>
      <c r="L269" s="69"/>
      <c r="M269" s="69"/>
      <c r="N269" s="69"/>
      <c r="O269" s="96">
        <f t="shared" si="61"/>
        <v>0</v>
      </c>
      <c r="P269" s="95">
        <f t="shared" si="62"/>
        <v>0</v>
      </c>
    </row>
    <row r="270" spans="1:16" s="14" customFormat="1" ht="25.5" hidden="1" x14ac:dyDescent="0.2">
      <c r="A270" s="52" t="s">
        <v>333</v>
      </c>
      <c r="B270" s="41" t="s">
        <v>334</v>
      </c>
      <c r="C270" s="41" t="s">
        <v>73</v>
      </c>
      <c r="D270" s="34" t="s">
        <v>168</v>
      </c>
      <c r="E270" s="66">
        <f t="shared" si="60"/>
        <v>0</v>
      </c>
      <c r="F270" s="69"/>
      <c r="G270" s="69"/>
      <c r="H270" s="69"/>
      <c r="I270" s="69"/>
      <c r="J270" s="70">
        <f t="shared" si="63"/>
        <v>0</v>
      </c>
      <c r="K270" s="69"/>
      <c r="L270" s="69"/>
      <c r="M270" s="69"/>
      <c r="N270" s="69"/>
      <c r="O270" s="96">
        <f t="shared" si="61"/>
        <v>0</v>
      </c>
      <c r="P270" s="95">
        <f t="shared" si="62"/>
        <v>0</v>
      </c>
    </row>
    <row r="271" spans="1:16" s="14" customFormat="1" ht="25.5" x14ac:dyDescent="0.2">
      <c r="A271" s="52" t="s">
        <v>385</v>
      </c>
      <c r="B271" s="41" t="s">
        <v>383</v>
      </c>
      <c r="C271" s="41" t="s">
        <v>73</v>
      </c>
      <c r="D271" s="34" t="s">
        <v>384</v>
      </c>
      <c r="E271" s="66">
        <f t="shared" si="60"/>
        <v>0</v>
      </c>
      <c r="F271" s="69"/>
      <c r="G271" s="69"/>
      <c r="H271" s="69"/>
      <c r="I271" s="69"/>
      <c r="J271" s="70">
        <f t="shared" si="63"/>
        <v>225000</v>
      </c>
      <c r="K271" s="69">
        <v>225000</v>
      </c>
      <c r="L271" s="69"/>
      <c r="M271" s="69"/>
      <c r="N271" s="69"/>
      <c r="O271" s="96">
        <f t="shared" si="61"/>
        <v>225000</v>
      </c>
      <c r="P271" s="95">
        <f t="shared" si="62"/>
        <v>225000</v>
      </c>
    </row>
    <row r="272" spans="1:16" ht="29.25" hidden="1" customHeight="1" x14ac:dyDescent="0.2">
      <c r="A272" s="53" t="s">
        <v>338</v>
      </c>
      <c r="B272" s="158">
        <v>6020</v>
      </c>
      <c r="C272" s="16" t="s">
        <v>73</v>
      </c>
      <c r="D272" s="75" t="s">
        <v>337</v>
      </c>
      <c r="E272" s="66">
        <f t="shared" si="60"/>
        <v>0</v>
      </c>
      <c r="F272" s="96"/>
      <c r="G272" s="96"/>
      <c r="H272" s="96"/>
      <c r="I272" s="96"/>
      <c r="J272" s="70">
        <f t="shared" si="63"/>
        <v>0</v>
      </c>
      <c r="K272" s="96"/>
      <c r="L272" s="96"/>
      <c r="M272" s="96"/>
      <c r="N272" s="96"/>
      <c r="O272" s="96">
        <f>K272</f>
        <v>0</v>
      </c>
      <c r="P272" s="95">
        <f>E272+J272</f>
        <v>0</v>
      </c>
    </row>
    <row r="273" spans="1:16" hidden="1" x14ac:dyDescent="0.2">
      <c r="A273" s="53"/>
      <c r="B273" s="158"/>
      <c r="C273" s="16"/>
      <c r="D273" s="142" t="s">
        <v>520</v>
      </c>
      <c r="E273" s="66">
        <f t="shared" si="60"/>
        <v>0</v>
      </c>
      <c r="F273" s="96"/>
      <c r="G273" s="96"/>
      <c r="H273" s="96"/>
      <c r="I273" s="96"/>
      <c r="J273" s="70">
        <f t="shared" si="63"/>
        <v>0</v>
      </c>
      <c r="K273" s="96"/>
      <c r="L273" s="96"/>
      <c r="M273" s="96"/>
      <c r="N273" s="96"/>
      <c r="O273" s="96">
        <f>K273</f>
        <v>0</v>
      </c>
      <c r="P273" s="95">
        <f>E273+J273</f>
        <v>0</v>
      </c>
    </row>
    <row r="274" spans="1:16" ht="25.5" hidden="1" x14ac:dyDescent="0.2">
      <c r="A274" s="53" t="s">
        <v>338</v>
      </c>
      <c r="B274" s="158">
        <v>6020</v>
      </c>
      <c r="C274" s="16" t="s">
        <v>73</v>
      </c>
      <c r="D274" s="142" t="s">
        <v>337</v>
      </c>
      <c r="E274" s="66">
        <f t="shared" si="60"/>
        <v>0</v>
      </c>
      <c r="F274" s="96"/>
      <c r="G274" s="96"/>
      <c r="H274" s="96"/>
      <c r="I274" s="96"/>
      <c r="J274" s="70">
        <f t="shared" si="63"/>
        <v>0</v>
      </c>
      <c r="K274" s="96"/>
      <c r="L274" s="96"/>
      <c r="M274" s="96"/>
      <c r="N274" s="96"/>
      <c r="O274" s="96">
        <f>K274</f>
        <v>0</v>
      </c>
      <c r="P274" s="95">
        <f>E274+J274</f>
        <v>0</v>
      </c>
    </row>
    <row r="275" spans="1:16" x14ac:dyDescent="0.2">
      <c r="A275" s="53" t="s">
        <v>332</v>
      </c>
      <c r="B275" s="16" t="s">
        <v>331</v>
      </c>
      <c r="C275" s="16" t="s">
        <v>73</v>
      </c>
      <c r="D275" s="104" t="s">
        <v>330</v>
      </c>
      <c r="E275" s="70">
        <f t="shared" si="60"/>
        <v>50000000</v>
      </c>
      <c r="F275" s="159">
        <v>50000000</v>
      </c>
      <c r="G275" s="159"/>
      <c r="H275" s="159">
        <v>13886200</v>
      </c>
      <c r="I275" s="160"/>
      <c r="J275" s="70">
        <f t="shared" si="63"/>
        <v>700000</v>
      </c>
      <c r="K275" s="160">
        <v>700000</v>
      </c>
      <c r="L275" s="160"/>
      <c r="M275" s="160"/>
      <c r="N275" s="160"/>
      <c r="O275" s="96">
        <f>K275</f>
        <v>700000</v>
      </c>
      <c r="P275" s="95">
        <f t="shared" si="62"/>
        <v>50700000</v>
      </c>
    </row>
    <row r="276" spans="1:16" ht="29.25" hidden="1" customHeight="1" x14ac:dyDescent="0.2">
      <c r="A276" s="53">
        <v>4016100</v>
      </c>
      <c r="B276" s="133" t="s">
        <v>167</v>
      </c>
      <c r="C276" s="133" t="s">
        <v>73</v>
      </c>
      <c r="D276" s="22" t="s">
        <v>168</v>
      </c>
      <c r="E276" s="70">
        <f t="shared" si="60"/>
        <v>0</v>
      </c>
      <c r="F276" s="96"/>
      <c r="G276" s="96"/>
      <c r="H276" s="96"/>
      <c r="I276" s="96"/>
      <c r="J276" s="70">
        <f t="shared" si="63"/>
        <v>0</v>
      </c>
      <c r="K276" s="96"/>
      <c r="L276" s="96"/>
      <c r="M276" s="96"/>
      <c r="N276" s="96"/>
      <c r="O276" s="96">
        <f>K276</f>
        <v>0</v>
      </c>
      <c r="P276" s="95">
        <f t="shared" si="62"/>
        <v>0</v>
      </c>
    </row>
    <row r="277" spans="1:16" hidden="1" x14ac:dyDescent="0.2">
      <c r="A277" s="53"/>
      <c r="B277" s="133"/>
      <c r="C277" s="133"/>
      <c r="D277" s="142" t="s">
        <v>520</v>
      </c>
      <c r="E277" s="66">
        <f t="shared" si="60"/>
        <v>0</v>
      </c>
      <c r="F277" s="69"/>
      <c r="G277" s="96"/>
      <c r="H277" s="96"/>
      <c r="I277" s="96"/>
      <c r="J277" s="70"/>
      <c r="K277" s="96"/>
      <c r="L277" s="96"/>
      <c r="M277" s="96"/>
      <c r="N277" s="96"/>
      <c r="O277" s="96"/>
      <c r="P277" s="110">
        <f t="shared" si="62"/>
        <v>0</v>
      </c>
    </row>
    <row r="278" spans="1:16" ht="15.75" hidden="1" x14ac:dyDescent="0.25">
      <c r="A278" s="53" t="s">
        <v>336</v>
      </c>
      <c r="B278" s="133" t="s">
        <v>335</v>
      </c>
      <c r="C278" s="133" t="s">
        <v>73</v>
      </c>
      <c r="D278" s="23" t="s">
        <v>174</v>
      </c>
      <c r="E278" s="70">
        <f t="shared" si="60"/>
        <v>0</v>
      </c>
      <c r="F278" s="96"/>
      <c r="G278" s="96"/>
      <c r="H278" s="96"/>
      <c r="I278" s="96"/>
      <c r="J278" s="70">
        <f t="shared" si="63"/>
        <v>0</v>
      </c>
      <c r="K278" s="96"/>
      <c r="L278" s="96"/>
      <c r="M278" s="96"/>
      <c r="N278" s="96"/>
      <c r="O278" s="96">
        <f t="shared" si="61"/>
        <v>0</v>
      </c>
      <c r="P278" s="95">
        <f t="shared" si="62"/>
        <v>0</v>
      </c>
    </row>
    <row r="279" spans="1:16" hidden="1" x14ac:dyDescent="0.2">
      <c r="A279" s="53" t="s">
        <v>341</v>
      </c>
      <c r="B279" s="158">
        <v>6070</v>
      </c>
      <c r="C279" s="16"/>
      <c r="D279" s="22" t="s">
        <v>339</v>
      </c>
      <c r="E279" s="70">
        <f>F279+I279</f>
        <v>0</v>
      </c>
      <c r="F279" s="71"/>
      <c r="G279" s="71"/>
      <c r="H279" s="71"/>
      <c r="I279" s="71">
        <f>I280</f>
        <v>0</v>
      </c>
      <c r="J279" s="70">
        <f t="shared" si="63"/>
        <v>0</v>
      </c>
      <c r="K279" s="71"/>
      <c r="L279" s="71">
        <f>L280</f>
        <v>0</v>
      </c>
      <c r="M279" s="71">
        <f>M280</f>
        <v>0</v>
      </c>
      <c r="N279" s="71">
        <f>N280</f>
        <v>0</v>
      </c>
      <c r="O279" s="96">
        <f t="shared" si="61"/>
        <v>0</v>
      </c>
      <c r="P279" s="95">
        <f t="shared" si="62"/>
        <v>0</v>
      </c>
    </row>
    <row r="280" spans="1:16" s="14" customFormat="1" ht="114.75" hidden="1" x14ac:dyDescent="0.2">
      <c r="A280" s="52" t="s">
        <v>342</v>
      </c>
      <c r="B280" s="161">
        <v>6072</v>
      </c>
      <c r="C280" s="41" t="s">
        <v>169</v>
      </c>
      <c r="D280" s="73" t="s">
        <v>340</v>
      </c>
      <c r="E280" s="66">
        <f>F280+I280</f>
        <v>0</v>
      </c>
      <c r="F280" s="114"/>
      <c r="G280" s="114"/>
      <c r="H280" s="114"/>
      <c r="I280" s="114"/>
      <c r="J280" s="70">
        <f t="shared" si="63"/>
        <v>0</v>
      </c>
      <c r="K280" s="69"/>
      <c r="L280" s="114"/>
      <c r="M280" s="114"/>
      <c r="N280" s="114"/>
      <c r="O280" s="96">
        <f t="shared" si="61"/>
        <v>0</v>
      </c>
      <c r="P280" s="110"/>
    </row>
    <row r="281" spans="1:16" s="29" customFormat="1" ht="13.5" hidden="1" customHeight="1" x14ac:dyDescent="0.2">
      <c r="A281" s="54" t="s">
        <v>360</v>
      </c>
      <c r="B281" s="133" t="s">
        <v>359</v>
      </c>
      <c r="C281" s="133" t="s">
        <v>169</v>
      </c>
      <c r="D281" s="75" t="s">
        <v>358</v>
      </c>
      <c r="E281" s="70">
        <f t="shared" si="60"/>
        <v>0</v>
      </c>
      <c r="F281" s="96"/>
      <c r="G281" s="96"/>
      <c r="H281" s="96"/>
      <c r="I281" s="96"/>
      <c r="J281" s="70">
        <f t="shared" si="63"/>
        <v>0</v>
      </c>
      <c r="K281" s="96"/>
      <c r="L281" s="96"/>
      <c r="M281" s="96"/>
      <c r="N281" s="96"/>
      <c r="O281" s="96">
        <f t="shared" si="61"/>
        <v>0</v>
      </c>
      <c r="P281" s="95">
        <f t="shared" ref="P281:P300" si="64">E281+J281</f>
        <v>0</v>
      </c>
    </row>
    <row r="282" spans="1:16" hidden="1" x14ac:dyDescent="0.2">
      <c r="A282" s="53" t="s">
        <v>345</v>
      </c>
      <c r="B282" s="103" t="s">
        <v>344</v>
      </c>
      <c r="C282" s="16"/>
      <c r="D282" s="104" t="s">
        <v>343</v>
      </c>
      <c r="E282" s="70">
        <f t="shared" si="60"/>
        <v>0</v>
      </c>
      <c r="F282" s="96"/>
      <c r="G282" s="96"/>
      <c r="H282" s="96"/>
      <c r="I282" s="96">
        <f>I283+I284+I286</f>
        <v>0</v>
      </c>
      <c r="J282" s="70">
        <f t="shared" si="63"/>
        <v>0</v>
      </c>
      <c r="K282" s="96"/>
      <c r="L282" s="96">
        <f>L283+L284+L286</f>
        <v>0</v>
      </c>
      <c r="M282" s="96">
        <f>M283+M284+M286</f>
        <v>0</v>
      </c>
      <c r="N282" s="96">
        <f>N283+N284+N286</f>
        <v>0</v>
      </c>
      <c r="O282" s="96">
        <f t="shared" si="61"/>
        <v>0</v>
      </c>
      <c r="P282" s="95">
        <f t="shared" si="64"/>
        <v>0</v>
      </c>
    </row>
    <row r="283" spans="1:16" s="14" customFormat="1" ht="25.5" x14ac:dyDescent="0.2">
      <c r="A283" s="52" t="s">
        <v>348</v>
      </c>
      <c r="B283" s="68" t="s">
        <v>347</v>
      </c>
      <c r="C283" s="41" t="s">
        <v>74</v>
      </c>
      <c r="D283" s="34" t="s">
        <v>346</v>
      </c>
      <c r="E283" s="66">
        <f t="shared" si="60"/>
        <v>15000000</v>
      </c>
      <c r="F283" s="202">
        <v>15000000</v>
      </c>
      <c r="G283" s="69"/>
      <c r="H283" s="69"/>
      <c r="I283" s="69"/>
      <c r="J283" s="70">
        <f t="shared" si="63"/>
        <v>0</v>
      </c>
      <c r="K283" s="69"/>
      <c r="L283" s="69"/>
      <c r="M283" s="69"/>
      <c r="N283" s="69"/>
      <c r="O283" s="96">
        <f t="shared" si="61"/>
        <v>0</v>
      </c>
      <c r="P283" s="95">
        <f t="shared" si="64"/>
        <v>15000000</v>
      </c>
    </row>
    <row r="284" spans="1:16" s="14" customFormat="1" ht="25.5" hidden="1" x14ac:dyDescent="0.2">
      <c r="A284" s="52" t="s">
        <v>351</v>
      </c>
      <c r="B284" s="68" t="s">
        <v>350</v>
      </c>
      <c r="C284" s="35" t="s">
        <v>74</v>
      </c>
      <c r="D284" s="57" t="s">
        <v>349</v>
      </c>
      <c r="E284" s="66">
        <f t="shared" si="60"/>
        <v>0</v>
      </c>
      <c r="F284" s="69"/>
      <c r="G284" s="69"/>
      <c r="H284" s="69"/>
      <c r="I284" s="69"/>
      <c r="J284" s="70">
        <f t="shared" si="63"/>
        <v>0</v>
      </c>
      <c r="K284" s="69"/>
      <c r="L284" s="69"/>
      <c r="M284" s="69"/>
      <c r="N284" s="69"/>
      <c r="O284" s="96">
        <f t="shared" si="61"/>
        <v>0</v>
      </c>
      <c r="P284" s="95">
        <f t="shared" si="64"/>
        <v>0</v>
      </c>
    </row>
    <row r="285" spans="1:16" s="14" customFormat="1" hidden="1" x14ac:dyDescent="0.2">
      <c r="A285" s="52"/>
      <c r="B285" s="68"/>
      <c r="C285" s="35"/>
      <c r="D285" s="142" t="s">
        <v>520</v>
      </c>
      <c r="E285" s="66">
        <f t="shared" si="60"/>
        <v>0</v>
      </c>
      <c r="F285" s="69"/>
      <c r="G285" s="69"/>
      <c r="H285" s="69"/>
      <c r="I285" s="69"/>
      <c r="J285" s="70"/>
      <c r="K285" s="69"/>
      <c r="L285" s="69"/>
      <c r="M285" s="69"/>
      <c r="N285" s="69"/>
      <c r="O285" s="96"/>
      <c r="P285" s="95">
        <f t="shared" si="64"/>
        <v>0</v>
      </c>
    </row>
    <row r="286" spans="1:16" s="14" customFormat="1" ht="25.5" hidden="1" customHeight="1" x14ac:dyDescent="0.2">
      <c r="A286" s="52" t="s">
        <v>354</v>
      </c>
      <c r="B286" s="68" t="s">
        <v>353</v>
      </c>
      <c r="C286" s="35" t="s">
        <v>74</v>
      </c>
      <c r="D286" s="57" t="s">
        <v>352</v>
      </c>
      <c r="E286" s="66">
        <f t="shared" si="60"/>
        <v>0</v>
      </c>
      <c r="F286" s="69"/>
      <c r="G286" s="69"/>
      <c r="H286" s="69"/>
      <c r="I286" s="69"/>
      <c r="J286" s="70">
        <f t="shared" si="63"/>
        <v>0</v>
      </c>
      <c r="K286" s="69"/>
      <c r="L286" s="69"/>
      <c r="M286" s="69"/>
      <c r="N286" s="69"/>
      <c r="O286" s="96">
        <f t="shared" si="61"/>
        <v>0</v>
      </c>
      <c r="P286" s="110">
        <f t="shared" si="64"/>
        <v>0</v>
      </c>
    </row>
    <row r="287" spans="1:16" hidden="1" x14ac:dyDescent="0.2">
      <c r="A287" s="53" t="s">
        <v>355</v>
      </c>
      <c r="B287" s="103" t="s">
        <v>187</v>
      </c>
      <c r="C287" s="16" t="s">
        <v>131</v>
      </c>
      <c r="D287" s="102" t="s">
        <v>84</v>
      </c>
      <c r="E287" s="70"/>
      <c r="F287" s="160"/>
      <c r="G287" s="160"/>
      <c r="H287" s="160"/>
      <c r="I287" s="160"/>
      <c r="J287" s="70">
        <f t="shared" si="63"/>
        <v>0</v>
      </c>
      <c r="K287" s="160"/>
      <c r="L287" s="160"/>
      <c r="M287" s="160"/>
      <c r="N287" s="160"/>
      <c r="O287" s="96">
        <f t="shared" si="61"/>
        <v>0</v>
      </c>
      <c r="P287" s="95">
        <f t="shared" si="64"/>
        <v>0</v>
      </c>
    </row>
    <row r="288" spans="1:16" hidden="1" x14ac:dyDescent="0.2">
      <c r="A288" s="53" t="s">
        <v>357</v>
      </c>
      <c r="B288" s="103" t="s">
        <v>186</v>
      </c>
      <c r="C288" s="16" t="s">
        <v>130</v>
      </c>
      <c r="D288" s="104" t="s">
        <v>356</v>
      </c>
      <c r="E288" s="70"/>
      <c r="F288" s="96"/>
      <c r="G288" s="96"/>
      <c r="H288" s="96"/>
      <c r="I288" s="96"/>
      <c r="J288" s="70">
        <f>L288+O288</f>
        <v>0</v>
      </c>
      <c r="K288" s="96"/>
      <c r="L288" s="96"/>
      <c r="M288" s="96"/>
      <c r="N288" s="96"/>
      <c r="O288" s="96">
        <f t="shared" si="61"/>
        <v>0</v>
      </c>
      <c r="P288" s="95">
        <f t="shared" si="64"/>
        <v>0</v>
      </c>
    </row>
    <row r="289" spans="1:16" s="24" customFormat="1" hidden="1" x14ac:dyDescent="0.2">
      <c r="A289" s="121" t="s">
        <v>360</v>
      </c>
      <c r="B289" s="162" t="s">
        <v>359</v>
      </c>
      <c r="C289" s="122" t="s">
        <v>169</v>
      </c>
      <c r="D289" s="163" t="s">
        <v>358</v>
      </c>
      <c r="E289" s="124"/>
      <c r="F289" s="164"/>
      <c r="G289" s="164"/>
      <c r="H289" s="164"/>
      <c r="I289" s="164"/>
      <c r="J289" s="124">
        <f>L289+O289</f>
        <v>0</v>
      </c>
      <c r="K289" s="164"/>
      <c r="L289" s="164"/>
      <c r="M289" s="164"/>
      <c r="N289" s="164"/>
      <c r="O289" s="96">
        <f t="shared" si="61"/>
        <v>0</v>
      </c>
      <c r="P289" s="126">
        <f t="shared" si="64"/>
        <v>0</v>
      </c>
    </row>
    <row r="290" spans="1:16" hidden="1" x14ac:dyDescent="0.2">
      <c r="A290" s="53" t="s">
        <v>357</v>
      </c>
      <c r="B290" s="16" t="s">
        <v>186</v>
      </c>
      <c r="C290" s="16" t="s">
        <v>130</v>
      </c>
      <c r="D290" s="40" t="s">
        <v>356</v>
      </c>
      <c r="E290" s="70">
        <f>F290+I290</f>
        <v>0</v>
      </c>
      <c r="F290" s="100"/>
      <c r="G290" s="100"/>
      <c r="H290" s="100"/>
      <c r="I290" s="100"/>
      <c r="J290" s="70">
        <f>L290+O290</f>
        <v>0</v>
      </c>
      <c r="K290" s="100"/>
      <c r="L290" s="100"/>
      <c r="M290" s="100"/>
      <c r="N290" s="100"/>
      <c r="O290" s="96">
        <f t="shared" si="61"/>
        <v>0</v>
      </c>
      <c r="P290" s="95">
        <f t="shared" si="64"/>
        <v>0</v>
      </c>
    </row>
    <row r="291" spans="1:16" hidden="1" x14ac:dyDescent="0.2">
      <c r="A291" s="53" t="s">
        <v>604</v>
      </c>
      <c r="B291" s="16" t="s">
        <v>195</v>
      </c>
      <c r="C291" s="41" t="s">
        <v>130</v>
      </c>
      <c r="D291" s="42" t="s">
        <v>196</v>
      </c>
      <c r="E291" s="70">
        <f>F291+I291</f>
        <v>0</v>
      </c>
      <c r="F291" s="100"/>
      <c r="G291" s="100"/>
      <c r="H291" s="100"/>
      <c r="I291" s="100"/>
      <c r="J291" s="70">
        <f>L291+O291</f>
        <v>0</v>
      </c>
      <c r="K291" s="100"/>
      <c r="L291" s="100"/>
      <c r="M291" s="100"/>
      <c r="N291" s="100"/>
      <c r="O291" s="96"/>
      <c r="P291" s="95">
        <f t="shared" si="64"/>
        <v>0</v>
      </c>
    </row>
    <row r="292" spans="1:16" ht="25.5" hidden="1" x14ac:dyDescent="0.2">
      <c r="A292" s="53" t="s">
        <v>610</v>
      </c>
      <c r="B292" s="16" t="s">
        <v>189</v>
      </c>
      <c r="C292" s="41" t="s">
        <v>133</v>
      </c>
      <c r="D292" s="42" t="s">
        <v>421</v>
      </c>
      <c r="E292" s="70">
        <f>F292+I292</f>
        <v>0</v>
      </c>
      <c r="F292" s="100"/>
      <c r="G292" s="100"/>
      <c r="H292" s="100"/>
      <c r="I292" s="100"/>
      <c r="J292" s="70">
        <f>L292+O292</f>
        <v>0</v>
      </c>
      <c r="K292" s="100"/>
      <c r="L292" s="100"/>
      <c r="M292" s="100"/>
      <c r="N292" s="100"/>
      <c r="O292" s="96"/>
      <c r="P292" s="95">
        <f t="shared" si="64"/>
        <v>0</v>
      </c>
    </row>
    <row r="293" spans="1:16" s="6" customFormat="1" ht="25.5" x14ac:dyDescent="0.2">
      <c r="A293" s="55">
        <v>1500000</v>
      </c>
      <c r="B293" s="43"/>
      <c r="C293" s="155"/>
      <c r="D293" s="149" t="s">
        <v>76</v>
      </c>
      <c r="E293" s="150">
        <f>E301</f>
        <v>3684000</v>
      </c>
      <c r="F293" s="150">
        <f t="shared" ref="F293:O293" si="65">F301</f>
        <v>3684000</v>
      </c>
      <c r="G293" s="150">
        <f t="shared" si="65"/>
        <v>2868800</v>
      </c>
      <c r="H293" s="150">
        <f t="shared" si="65"/>
        <v>68000</v>
      </c>
      <c r="I293" s="150">
        <f t="shared" si="65"/>
        <v>0</v>
      </c>
      <c r="J293" s="150">
        <f t="shared" si="65"/>
        <v>104500000</v>
      </c>
      <c r="K293" s="150">
        <f>K301</f>
        <v>104500000</v>
      </c>
      <c r="L293" s="150">
        <f t="shared" si="65"/>
        <v>0</v>
      </c>
      <c r="M293" s="150">
        <f t="shared" si="65"/>
        <v>0</v>
      </c>
      <c r="N293" s="150">
        <f t="shared" si="65"/>
        <v>0</v>
      </c>
      <c r="O293" s="150">
        <f t="shared" si="65"/>
        <v>104500000</v>
      </c>
      <c r="P293" s="95">
        <f t="shared" si="64"/>
        <v>108184000</v>
      </c>
    </row>
    <row r="294" spans="1:16" s="12" customFormat="1" hidden="1" x14ac:dyDescent="0.2">
      <c r="A294" s="52"/>
      <c r="B294" s="130"/>
      <c r="C294" s="194"/>
      <c r="D294" s="142" t="s">
        <v>520</v>
      </c>
      <c r="E294" s="114"/>
      <c r="F294" s="114"/>
      <c r="G294" s="114"/>
      <c r="H294" s="114"/>
      <c r="I294" s="114"/>
      <c r="J294" s="114">
        <f>L294+O294</f>
        <v>0</v>
      </c>
      <c r="K294" s="114">
        <f>K309+K320</f>
        <v>0</v>
      </c>
      <c r="L294" s="114"/>
      <c r="M294" s="114"/>
      <c r="N294" s="114"/>
      <c r="O294" s="114">
        <f>K294</f>
        <v>0</v>
      </c>
      <c r="P294" s="110">
        <f t="shared" si="64"/>
        <v>0</v>
      </c>
    </row>
    <row r="295" spans="1:16" s="12" customFormat="1" ht="51" hidden="1" x14ac:dyDescent="0.2">
      <c r="A295" s="52"/>
      <c r="B295" s="130"/>
      <c r="C295" s="194"/>
      <c r="D295" s="34" t="s">
        <v>621</v>
      </c>
      <c r="E295" s="114"/>
      <c r="F295" s="114"/>
      <c r="G295" s="114"/>
      <c r="H295" s="114"/>
      <c r="I295" s="114"/>
      <c r="J295" s="114">
        <f t="shared" ref="J295:O295" si="66">J319</f>
        <v>0</v>
      </c>
      <c r="K295" s="114">
        <f t="shared" si="66"/>
        <v>0</v>
      </c>
      <c r="L295" s="114">
        <f t="shared" si="66"/>
        <v>0</v>
      </c>
      <c r="M295" s="114">
        <f t="shared" si="66"/>
        <v>0</v>
      </c>
      <c r="N295" s="114">
        <f t="shared" si="66"/>
        <v>0</v>
      </c>
      <c r="O295" s="114">
        <f t="shared" si="66"/>
        <v>0</v>
      </c>
      <c r="P295" s="110">
        <f t="shared" si="64"/>
        <v>0</v>
      </c>
    </row>
    <row r="296" spans="1:16" s="12" customFormat="1" ht="38.25" hidden="1" x14ac:dyDescent="0.2">
      <c r="A296" s="52"/>
      <c r="B296" s="130"/>
      <c r="C296" s="194"/>
      <c r="D296" s="73" t="s">
        <v>624</v>
      </c>
      <c r="E296" s="114"/>
      <c r="F296" s="114"/>
      <c r="G296" s="114"/>
      <c r="H296" s="114"/>
      <c r="I296" s="114"/>
      <c r="J296" s="114">
        <f t="shared" ref="J296:O296" si="67">J330</f>
        <v>0</v>
      </c>
      <c r="K296" s="114">
        <f t="shared" si="67"/>
        <v>0</v>
      </c>
      <c r="L296" s="114">
        <f t="shared" si="67"/>
        <v>0</v>
      </c>
      <c r="M296" s="114">
        <f t="shared" si="67"/>
        <v>0</v>
      </c>
      <c r="N296" s="114">
        <f t="shared" si="67"/>
        <v>0</v>
      </c>
      <c r="O296" s="114">
        <f t="shared" si="67"/>
        <v>0</v>
      </c>
      <c r="P296" s="110">
        <f t="shared" si="64"/>
        <v>0</v>
      </c>
    </row>
    <row r="297" spans="1:16" s="12" customFormat="1" ht="38.25" hidden="1" x14ac:dyDescent="0.2">
      <c r="A297" s="52"/>
      <c r="B297" s="130"/>
      <c r="C297" s="194"/>
      <c r="D297" s="34" t="s">
        <v>622</v>
      </c>
      <c r="E297" s="114"/>
      <c r="F297" s="114"/>
      <c r="G297" s="114"/>
      <c r="H297" s="114"/>
      <c r="I297" s="114"/>
      <c r="J297" s="114">
        <f>L297+O297</f>
        <v>0</v>
      </c>
      <c r="K297" s="114">
        <f>K305</f>
        <v>0</v>
      </c>
      <c r="L297" s="114">
        <f>L305</f>
        <v>0</v>
      </c>
      <c r="M297" s="114">
        <f>M305</f>
        <v>0</v>
      </c>
      <c r="N297" s="114">
        <f>N305</f>
        <v>0</v>
      </c>
      <c r="O297" s="114">
        <f>O305</f>
        <v>0</v>
      </c>
      <c r="P297" s="110">
        <f t="shared" si="64"/>
        <v>0</v>
      </c>
    </row>
    <row r="298" spans="1:16" s="12" customFormat="1" ht="25.5" hidden="1" x14ac:dyDescent="0.2">
      <c r="A298" s="52"/>
      <c r="B298" s="130"/>
      <c r="C298" s="194"/>
      <c r="D298" s="56" t="s">
        <v>547</v>
      </c>
      <c r="E298" s="114"/>
      <c r="F298" s="114"/>
      <c r="G298" s="114"/>
      <c r="H298" s="114"/>
      <c r="I298" s="114"/>
      <c r="J298" s="114">
        <f t="shared" ref="J298:O298" si="68">J337</f>
        <v>0</v>
      </c>
      <c r="K298" s="114">
        <f t="shared" si="68"/>
        <v>0</v>
      </c>
      <c r="L298" s="114">
        <f t="shared" si="68"/>
        <v>0</v>
      </c>
      <c r="M298" s="114">
        <f t="shared" si="68"/>
        <v>0</v>
      </c>
      <c r="N298" s="114">
        <f t="shared" si="68"/>
        <v>0</v>
      </c>
      <c r="O298" s="114">
        <f t="shared" si="68"/>
        <v>0</v>
      </c>
      <c r="P298" s="110">
        <f t="shared" si="64"/>
        <v>0</v>
      </c>
    </row>
    <row r="299" spans="1:16" s="12" customFormat="1" ht="25.5" hidden="1" x14ac:dyDescent="0.2">
      <c r="A299" s="52"/>
      <c r="B299" s="130"/>
      <c r="C299" s="194"/>
      <c r="D299" s="58" t="s">
        <v>623</v>
      </c>
      <c r="E299" s="114"/>
      <c r="F299" s="114"/>
      <c r="G299" s="114"/>
      <c r="H299" s="114"/>
      <c r="I299" s="114"/>
      <c r="J299" s="114">
        <f t="shared" ref="J299:O299" si="69">J345</f>
        <v>0</v>
      </c>
      <c r="K299" s="114">
        <f t="shared" si="69"/>
        <v>0</v>
      </c>
      <c r="L299" s="114">
        <f t="shared" si="69"/>
        <v>0</v>
      </c>
      <c r="M299" s="114">
        <f t="shared" si="69"/>
        <v>0</v>
      </c>
      <c r="N299" s="114">
        <f t="shared" si="69"/>
        <v>0</v>
      </c>
      <c r="O299" s="114">
        <f t="shared" si="69"/>
        <v>0</v>
      </c>
      <c r="P299" s="110">
        <f t="shared" si="64"/>
        <v>0</v>
      </c>
    </row>
    <row r="300" spans="1:16" s="6" customFormat="1" ht="14.25" hidden="1" customHeight="1" x14ac:dyDescent="0.2">
      <c r="A300" s="55"/>
      <c r="B300" s="43"/>
      <c r="C300" s="155"/>
      <c r="D300" s="58" t="s">
        <v>521</v>
      </c>
      <c r="E300" s="150">
        <f>F300+I300</f>
        <v>0</v>
      </c>
      <c r="F300" s="150"/>
      <c r="G300" s="150"/>
      <c r="H300" s="150"/>
      <c r="I300" s="150"/>
      <c r="J300" s="114">
        <f>L300+O300</f>
        <v>0</v>
      </c>
      <c r="K300" s="114"/>
      <c r="L300" s="114"/>
      <c r="M300" s="114"/>
      <c r="N300" s="114"/>
      <c r="O300" s="198">
        <f>O343</f>
        <v>0</v>
      </c>
      <c r="P300" s="95">
        <f t="shared" si="64"/>
        <v>0</v>
      </c>
    </row>
    <row r="301" spans="1:16" s="6" customFormat="1" ht="17.25" customHeight="1" x14ac:dyDescent="0.2">
      <c r="A301" s="53" t="s">
        <v>361</v>
      </c>
      <c r="B301" s="45"/>
      <c r="C301" s="155"/>
      <c r="D301" s="142" t="s">
        <v>76</v>
      </c>
      <c r="E301" s="156">
        <f>E302+E303+E304+E306+E307+E308+E310+E311+E324+E326+E328+E315+E313+E331+E342+E317+E318+E341</f>
        <v>3684000</v>
      </c>
      <c r="F301" s="156">
        <f>F302+F303+F304+F306+F307+F308+F310+F311+F324+F326+F328+F315+F313+F331+F342+F317+F318+F341</f>
        <v>3684000</v>
      </c>
      <c r="G301" s="150">
        <f>G302+G303+G304+G306+G307+G308+G310+G311+G324+G326+G328+G315+G313+G331+G342+G317+G318</f>
        <v>2868800</v>
      </c>
      <c r="H301" s="150">
        <f>H302+H303+H304+H306+H307+H308+H310+H311+H324+H326+H328+H315+H313+H331+H342+H317+H318</f>
        <v>68000</v>
      </c>
      <c r="I301" s="150">
        <f>I302+I303+I304+I306+I307+I308+I310+I311+I324+I326+I328+I315+I313+I331+I342+I317+I318</f>
        <v>0</v>
      </c>
      <c r="J301" s="150">
        <f>J302+J303+J304+J306+J307+J308+J310+J311+J324+J326+J328+J315+J313+J331+J342+J317+J318+J332+J338+J341+J314+J316+J344+J336</f>
        <v>104500000</v>
      </c>
      <c r="K301" s="156">
        <f>K302+K303+K304+K306+K307+K308+K310+K311+K324+K326+K328+K315+K313+K331+K342+K317+K318+K332+K338+K341+K314+K316+K344+K336+K339</f>
        <v>104500000</v>
      </c>
      <c r="L301" s="150">
        <f>L302+L303+L304+L306+L307+L308+L310+L311+L324+L326+L328+L315+L313+L331+L342+L317+L318+L332+L338+L341+L314+L316+L344+L336</f>
        <v>0</v>
      </c>
      <c r="M301" s="150">
        <f>M302+M303+M304+M306+M307+M308+M310+M311+M324+M326+M328+M315+M313+M331+M342+M317+M318+M332+M338+M341+M314+M316+M344+M336</f>
        <v>0</v>
      </c>
      <c r="N301" s="150">
        <f>N302+N303+N304+N306+N307+N308+N310+N311+N324+N326+N328+N315+N313+N331+N342+N317+N318+N332+N338+N341+N314+N316+N344+N336</f>
        <v>0</v>
      </c>
      <c r="O301" s="156">
        <f>O302+O303+O304+O306+O307+O308+O310+O311+O324+O326+O328+O315+O313+O331+O342+O317+O318+O332+O338+O341+O314+O316+O344+O336+O339</f>
        <v>104500000</v>
      </c>
      <c r="P301" s="156">
        <f>P302+P303+P304+P306+P307+P308+P310+P311+P324+P326+P328+P315+P313+P331+P342+P317+P318+P332+P341+P314+P316</f>
        <v>9684000</v>
      </c>
    </row>
    <row r="302" spans="1:16" s="6" customFormat="1" ht="25.5" x14ac:dyDescent="0.2">
      <c r="A302" s="53" t="s">
        <v>362</v>
      </c>
      <c r="B302" s="38" t="s">
        <v>199</v>
      </c>
      <c r="C302" s="38" t="s">
        <v>124</v>
      </c>
      <c r="D302" s="106" t="s">
        <v>198</v>
      </c>
      <c r="E302" s="70">
        <f t="shared" ref="E302:E344" si="70">F302+I302</f>
        <v>3684000</v>
      </c>
      <c r="F302" s="71">
        <f>2898900+785100</f>
        <v>3684000</v>
      </c>
      <c r="G302" s="71">
        <f>2225300+643500</f>
        <v>2868800</v>
      </c>
      <c r="H302" s="71">
        <v>68000</v>
      </c>
      <c r="I302" s="71"/>
      <c r="J302" s="70">
        <f t="shared" ref="J302:J337" si="71">L302+O302</f>
        <v>0</v>
      </c>
      <c r="K302" s="71"/>
      <c r="L302" s="71"/>
      <c r="M302" s="71"/>
      <c r="N302" s="71"/>
      <c r="O302" s="71">
        <f t="shared" ref="O302:O323" si="72">K302</f>
        <v>0</v>
      </c>
      <c r="P302" s="95">
        <f t="shared" ref="P302:P347" si="73">E302+J302</f>
        <v>3684000</v>
      </c>
    </row>
    <row r="303" spans="1:16" s="6" customFormat="1" hidden="1" x14ac:dyDescent="0.2">
      <c r="A303" s="53" t="s">
        <v>363</v>
      </c>
      <c r="B303" s="101" t="s">
        <v>61</v>
      </c>
      <c r="C303" s="101" t="s">
        <v>140</v>
      </c>
      <c r="D303" s="75" t="s">
        <v>201</v>
      </c>
      <c r="E303" s="70">
        <f t="shared" si="70"/>
        <v>0</v>
      </c>
      <c r="F303" s="71"/>
      <c r="G303" s="71"/>
      <c r="H303" s="71"/>
      <c r="I303" s="71"/>
      <c r="J303" s="70">
        <f t="shared" si="71"/>
        <v>0</v>
      </c>
      <c r="K303" s="71"/>
      <c r="L303" s="71"/>
      <c r="M303" s="71"/>
      <c r="N303" s="71"/>
      <c r="O303" s="71">
        <f t="shared" si="72"/>
        <v>0</v>
      </c>
      <c r="P303" s="95">
        <f t="shared" si="73"/>
        <v>0</v>
      </c>
    </row>
    <row r="304" spans="1:16" s="30" customFormat="1" ht="38.25" hidden="1" x14ac:dyDescent="0.2">
      <c r="A304" s="54" t="s">
        <v>386</v>
      </c>
      <c r="B304" s="101" t="s">
        <v>63</v>
      </c>
      <c r="C304" s="101" t="s">
        <v>141</v>
      </c>
      <c r="D304" s="104" t="s">
        <v>203</v>
      </c>
      <c r="E304" s="70">
        <f t="shared" si="70"/>
        <v>0</v>
      </c>
      <c r="F304" s="71"/>
      <c r="G304" s="71"/>
      <c r="H304" s="71"/>
      <c r="I304" s="71"/>
      <c r="J304" s="70">
        <f t="shared" si="71"/>
        <v>0</v>
      </c>
      <c r="K304" s="71"/>
      <c r="L304" s="71"/>
      <c r="M304" s="71"/>
      <c r="N304" s="71"/>
      <c r="O304" s="71">
        <f t="shared" si="72"/>
        <v>0</v>
      </c>
      <c r="P304" s="95">
        <f t="shared" si="73"/>
        <v>0</v>
      </c>
    </row>
    <row r="305" spans="1:16" s="30" customFormat="1" ht="38.25" hidden="1" x14ac:dyDescent="0.2">
      <c r="A305" s="54"/>
      <c r="B305" s="101"/>
      <c r="C305" s="101"/>
      <c r="D305" s="34" t="s">
        <v>622</v>
      </c>
      <c r="E305" s="70"/>
      <c r="F305" s="71"/>
      <c r="G305" s="71"/>
      <c r="H305" s="71"/>
      <c r="I305" s="71"/>
      <c r="J305" s="70">
        <f t="shared" si="71"/>
        <v>0</v>
      </c>
      <c r="K305" s="71"/>
      <c r="L305" s="71"/>
      <c r="M305" s="71"/>
      <c r="N305" s="71"/>
      <c r="O305" s="71">
        <f>K305</f>
        <v>0</v>
      </c>
      <c r="P305" s="95">
        <f>E305+J305</f>
        <v>0</v>
      </c>
    </row>
    <row r="306" spans="1:16" s="30" customFormat="1" ht="25.5" hidden="1" x14ac:dyDescent="0.2">
      <c r="A306" s="54" t="s">
        <v>574</v>
      </c>
      <c r="B306" s="101" t="s">
        <v>125</v>
      </c>
      <c r="C306" s="101" t="s">
        <v>142</v>
      </c>
      <c r="D306" s="104" t="s">
        <v>207</v>
      </c>
      <c r="E306" s="70">
        <f t="shared" si="70"/>
        <v>0</v>
      </c>
      <c r="F306" s="71"/>
      <c r="G306" s="71"/>
      <c r="H306" s="71"/>
      <c r="I306" s="71"/>
      <c r="J306" s="70">
        <f t="shared" si="71"/>
        <v>0</v>
      </c>
      <c r="K306" s="71"/>
      <c r="L306" s="71"/>
      <c r="M306" s="71"/>
      <c r="N306" s="71"/>
      <c r="O306" s="71">
        <f t="shared" si="72"/>
        <v>0</v>
      </c>
      <c r="P306" s="95">
        <f t="shared" si="73"/>
        <v>0</v>
      </c>
    </row>
    <row r="307" spans="1:16" s="25" customFormat="1" ht="25.5" hidden="1" x14ac:dyDescent="0.2">
      <c r="A307" s="54" t="s">
        <v>570</v>
      </c>
      <c r="B307" s="101" t="s">
        <v>311</v>
      </c>
      <c r="C307" s="101" t="s">
        <v>142</v>
      </c>
      <c r="D307" s="75" t="s">
        <v>310</v>
      </c>
      <c r="E307" s="70">
        <f t="shared" si="70"/>
        <v>0</v>
      </c>
      <c r="F307" s="71"/>
      <c r="G307" s="71"/>
      <c r="H307" s="71"/>
      <c r="I307" s="71"/>
      <c r="J307" s="70">
        <f t="shared" si="71"/>
        <v>0</v>
      </c>
      <c r="K307" s="71"/>
      <c r="L307" s="71"/>
      <c r="M307" s="71"/>
      <c r="N307" s="71"/>
      <c r="O307" s="71">
        <f t="shared" si="72"/>
        <v>0</v>
      </c>
      <c r="P307" s="95">
        <f t="shared" si="73"/>
        <v>0</v>
      </c>
    </row>
    <row r="308" spans="1:16" s="30" customFormat="1" hidden="1" x14ac:dyDescent="0.2">
      <c r="A308" s="54" t="s">
        <v>387</v>
      </c>
      <c r="B308" s="65" t="s">
        <v>34</v>
      </c>
      <c r="C308" s="65" t="s">
        <v>3</v>
      </c>
      <c r="D308" s="75" t="s">
        <v>96</v>
      </c>
      <c r="E308" s="70">
        <f>F308+I308</f>
        <v>0</v>
      </c>
      <c r="F308" s="71"/>
      <c r="G308" s="71"/>
      <c r="H308" s="71"/>
      <c r="I308" s="71"/>
      <c r="J308" s="70">
        <f t="shared" si="71"/>
        <v>0</v>
      </c>
      <c r="K308" s="71"/>
      <c r="L308" s="71"/>
      <c r="M308" s="71"/>
      <c r="N308" s="71"/>
      <c r="O308" s="71">
        <f t="shared" si="72"/>
        <v>0</v>
      </c>
      <c r="P308" s="95">
        <f t="shared" si="73"/>
        <v>0</v>
      </c>
    </row>
    <row r="309" spans="1:16" s="12" customFormat="1" hidden="1" x14ac:dyDescent="0.2">
      <c r="A309" s="52"/>
      <c r="B309" s="32"/>
      <c r="C309" s="32"/>
      <c r="D309" s="57" t="s">
        <v>520</v>
      </c>
      <c r="E309" s="66"/>
      <c r="F309" s="114"/>
      <c r="G309" s="114"/>
      <c r="H309" s="114"/>
      <c r="I309" s="114"/>
      <c r="J309" s="66">
        <f t="shared" si="71"/>
        <v>0</v>
      </c>
      <c r="K309" s="114"/>
      <c r="L309" s="114"/>
      <c r="M309" s="114"/>
      <c r="N309" s="114"/>
      <c r="O309" s="114">
        <f t="shared" si="72"/>
        <v>0</v>
      </c>
      <c r="P309" s="95">
        <f t="shared" si="73"/>
        <v>0</v>
      </c>
    </row>
    <row r="310" spans="1:16" s="67" customFormat="1" hidden="1" x14ac:dyDescent="0.2">
      <c r="A310" s="165" t="s">
        <v>549</v>
      </c>
      <c r="B310" s="166" t="s">
        <v>218</v>
      </c>
      <c r="C310" s="166" t="s">
        <v>4</v>
      </c>
      <c r="D310" s="167" t="s">
        <v>99</v>
      </c>
      <c r="E310" s="168">
        <f t="shared" si="70"/>
        <v>0</v>
      </c>
      <c r="F310" s="169"/>
      <c r="G310" s="169"/>
      <c r="H310" s="169"/>
      <c r="I310" s="169"/>
      <c r="J310" s="168">
        <f t="shared" si="71"/>
        <v>0</v>
      </c>
      <c r="K310" s="169"/>
      <c r="L310" s="169"/>
      <c r="M310" s="169"/>
      <c r="N310" s="169"/>
      <c r="O310" s="169">
        <f t="shared" si="72"/>
        <v>0</v>
      </c>
      <c r="P310" s="170">
        <f t="shared" si="73"/>
        <v>0</v>
      </c>
    </row>
    <row r="311" spans="1:16" s="30" customFormat="1" hidden="1" x14ac:dyDescent="0.2">
      <c r="A311" s="54" t="s">
        <v>388</v>
      </c>
      <c r="B311" s="38" t="s">
        <v>226</v>
      </c>
      <c r="C311" s="65"/>
      <c r="D311" s="78" t="s">
        <v>461</v>
      </c>
      <c r="E311" s="70">
        <f t="shared" si="70"/>
        <v>0</v>
      </c>
      <c r="F311" s="71">
        <f>F312</f>
        <v>0</v>
      </c>
      <c r="G311" s="71">
        <f>G312</f>
        <v>0</v>
      </c>
      <c r="H311" s="71">
        <f>H312</f>
        <v>0</v>
      </c>
      <c r="I311" s="71">
        <f>I312</f>
        <v>0</v>
      </c>
      <c r="J311" s="70">
        <f t="shared" si="71"/>
        <v>0</v>
      </c>
      <c r="K311" s="71"/>
      <c r="L311" s="71">
        <f>L312</f>
        <v>0</v>
      </c>
      <c r="M311" s="71">
        <f>M312</f>
        <v>0</v>
      </c>
      <c r="N311" s="71">
        <f>N312</f>
        <v>0</v>
      </c>
      <c r="O311" s="71">
        <f t="shared" si="72"/>
        <v>0</v>
      </c>
      <c r="P311" s="95">
        <f t="shared" si="73"/>
        <v>0</v>
      </c>
    </row>
    <row r="312" spans="1:16" s="12" customFormat="1" ht="25.5" hidden="1" x14ac:dyDescent="0.2">
      <c r="A312" s="52" t="s">
        <v>389</v>
      </c>
      <c r="B312" s="31" t="s">
        <v>229</v>
      </c>
      <c r="C312" s="32" t="s">
        <v>487</v>
      </c>
      <c r="D312" s="33" t="s">
        <v>228</v>
      </c>
      <c r="E312" s="66">
        <f t="shared" si="70"/>
        <v>0</v>
      </c>
      <c r="F312" s="114"/>
      <c r="G312" s="114"/>
      <c r="H312" s="114"/>
      <c r="I312" s="114"/>
      <c r="J312" s="66">
        <f t="shared" si="71"/>
        <v>0</v>
      </c>
      <c r="K312" s="114"/>
      <c r="L312" s="114"/>
      <c r="M312" s="114"/>
      <c r="N312" s="114"/>
      <c r="O312" s="71">
        <f t="shared" si="72"/>
        <v>0</v>
      </c>
      <c r="P312" s="110">
        <f t="shared" si="73"/>
        <v>0</v>
      </c>
    </row>
    <row r="313" spans="1:16" s="30" customFormat="1" ht="25.5" hidden="1" x14ac:dyDescent="0.2">
      <c r="A313" s="53" t="s">
        <v>571</v>
      </c>
      <c r="B313" s="38" t="s">
        <v>55</v>
      </c>
      <c r="C313" s="101" t="s">
        <v>69</v>
      </c>
      <c r="D313" s="104" t="s">
        <v>308</v>
      </c>
      <c r="E313" s="70">
        <f t="shared" si="70"/>
        <v>0</v>
      </c>
      <c r="F313" s="71"/>
      <c r="G313" s="71"/>
      <c r="H313" s="71"/>
      <c r="I313" s="71"/>
      <c r="J313" s="70">
        <f t="shared" si="71"/>
        <v>0</v>
      </c>
      <c r="K313" s="71"/>
      <c r="L313" s="71"/>
      <c r="M313" s="71"/>
      <c r="N313" s="71"/>
      <c r="O313" s="71">
        <f t="shared" si="72"/>
        <v>0</v>
      </c>
      <c r="P313" s="95">
        <f t="shared" si="73"/>
        <v>0</v>
      </c>
    </row>
    <row r="314" spans="1:16" s="30" customFormat="1" ht="25.5" hidden="1" x14ac:dyDescent="0.2">
      <c r="A314" s="54" t="s">
        <v>603</v>
      </c>
      <c r="B314" s="38" t="s">
        <v>146</v>
      </c>
      <c r="C314" s="141" t="s">
        <v>2</v>
      </c>
      <c r="D314" s="39" t="s">
        <v>94</v>
      </c>
      <c r="E314" s="70"/>
      <c r="F314" s="71"/>
      <c r="G314" s="71"/>
      <c r="H314" s="71"/>
      <c r="I314" s="71"/>
      <c r="J314" s="70">
        <f>L314+O314</f>
        <v>0</v>
      </c>
      <c r="K314" s="71"/>
      <c r="L314" s="71"/>
      <c r="M314" s="71"/>
      <c r="N314" s="71"/>
      <c r="O314" s="71">
        <f>K314</f>
        <v>0</v>
      </c>
      <c r="P314" s="95">
        <f>E314+J314</f>
        <v>0</v>
      </c>
    </row>
    <row r="315" spans="1:16" s="30" customFormat="1" x14ac:dyDescent="0.2">
      <c r="A315" s="54" t="s">
        <v>390</v>
      </c>
      <c r="B315" s="101" t="s">
        <v>331</v>
      </c>
      <c r="C315" s="101" t="s">
        <v>73</v>
      </c>
      <c r="D315" s="104" t="s">
        <v>330</v>
      </c>
      <c r="E315" s="70">
        <f t="shared" si="70"/>
        <v>0</v>
      </c>
      <c r="F315" s="171"/>
      <c r="G315" s="171"/>
      <c r="H315" s="171"/>
      <c r="I315" s="171"/>
      <c r="J315" s="70">
        <f t="shared" si="71"/>
        <v>2400000</v>
      </c>
      <c r="K315" s="171">
        <v>2400000</v>
      </c>
      <c r="L315" s="171"/>
      <c r="M315" s="171"/>
      <c r="N315" s="171"/>
      <c r="O315" s="71">
        <f t="shared" si="72"/>
        <v>2400000</v>
      </c>
      <c r="P315" s="95">
        <f t="shared" si="73"/>
        <v>2400000</v>
      </c>
    </row>
    <row r="316" spans="1:16" s="30" customFormat="1" hidden="1" x14ac:dyDescent="0.2">
      <c r="A316" s="54" t="s">
        <v>620</v>
      </c>
      <c r="B316" s="101" t="s">
        <v>359</v>
      </c>
      <c r="C316" s="101" t="s">
        <v>169</v>
      </c>
      <c r="D316" s="75" t="s">
        <v>358</v>
      </c>
      <c r="E316" s="70"/>
      <c r="F316" s="171"/>
      <c r="G316" s="171"/>
      <c r="H316" s="171"/>
      <c r="I316" s="171"/>
      <c r="J316" s="70">
        <f t="shared" si="71"/>
        <v>0</v>
      </c>
      <c r="K316" s="171"/>
      <c r="L316" s="171"/>
      <c r="M316" s="171"/>
      <c r="N316" s="171"/>
      <c r="O316" s="71">
        <f>K316</f>
        <v>0</v>
      </c>
      <c r="P316" s="95">
        <f>E316+J316</f>
        <v>0</v>
      </c>
    </row>
    <row r="317" spans="1:16" s="30" customFormat="1" x14ac:dyDescent="0.2">
      <c r="A317" s="54" t="s">
        <v>394</v>
      </c>
      <c r="B317" s="38" t="s">
        <v>392</v>
      </c>
      <c r="C317" s="38" t="s">
        <v>393</v>
      </c>
      <c r="D317" s="106" t="s">
        <v>391</v>
      </c>
      <c r="E317" s="70">
        <f t="shared" si="70"/>
        <v>0</v>
      </c>
      <c r="F317" s="71"/>
      <c r="G317" s="71"/>
      <c r="H317" s="71"/>
      <c r="I317" s="71"/>
      <c r="J317" s="70">
        <f t="shared" si="71"/>
        <v>3600000</v>
      </c>
      <c r="K317" s="71">
        <v>3600000</v>
      </c>
      <c r="L317" s="71"/>
      <c r="M317" s="71"/>
      <c r="N317" s="71"/>
      <c r="O317" s="71">
        <f t="shared" si="72"/>
        <v>3600000</v>
      </c>
      <c r="P317" s="95">
        <f t="shared" si="73"/>
        <v>3600000</v>
      </c>
    </row>
    <row r="318" spans="1:16" s="30" customFormat="1" hidden="1" x14ac:dyDescent="0.2">
      <c r="A318" s="54" t="s">
        <v>397</v>
      </c>
      <c r="B318" s="38" t="s">
        <v>396</v>
      </c>
      <c r="C318" s="38"/>
      <c r="D318" s="104" t="s">
        <v>395</v>
      </c>
      <c r="E318" s="70">
        <f t="shared" si="70"/>
        <v>0</v>
      </c>
      <c r="F318" s="71"/>
      <c r="G318" s="71"/>
      <c r="H318" s="71"/>
      <c r="I318" s="71"/>
      <c r="J318" s="70">
        <f t="shared" si="71"/>
        <v>0</v>
      </c>
      <c r="K318" s="71"/>
      <c r="L318" s="71">
        <f>SUM(L321:L323)</f>
        <v>0</v>
      </c>
      <c r="M318" s="71">
        <f>SUM(M321:M323)</f>
        <v>0</v>
      </c>
      <c r="N318" s="71">
        <f>SUM(N321:N323)</f>
        <v>0</v>
      </c>
      <c r="O318" s="71">
        <f>K318</f>
        <v>0</v>
      </c>
      <c r="P318" s="95">
        <f>E318+J318</f>
        <v>0</v>
      </c>
    </row>
    <row r="319" spans="1:16" s="12" customFormat="1" ht="51" hidden="1" x14ac:dyDescent="0.2">
      <c r="A319" s="52"/>
      <c r="B319" s="31"/>
      <c r="C319" s="31"/>
      <c r="D319" s="34" t="s">
        <v>621</v>
      </c>
      <c r="E319" s="66"/>
      <c r="F319" s="114"/>
      <c r="G319" s="114"/>
      <c r="H319" s="114"/>
      <c r="I319" s="114"/>
      <c r="J319" s="70">
        <f t="shared" si="71"/>
        <v>0</v>
      </c>
      <c r="K319" s="114"/>
      <c r="L319" s="114"/>
      <c r="M319" s="114"/>
      <c r="N319" s="114"/>
      <c r="O319" s="71">
        <f>K319</f>
        <v>0</v>
      </c>
      <c r="P319" s="95">
        <f>E319+J319</f>
        <v>0</v>
      </c>
    </row>
    <row r="320" spans="1:16" s="12" customFormat="1" hidden="1" x14ac:dyDescent="0.2">
      <c r="A320" s="52"/>
      <c r="B320" s="31"/>
      <c r="C320" s="31"/>
      <c r="D320" s="34" t="s">
        <v>520</v>
      </c>
      <c r="E320" s="66"/>
      <c r="F320" s="114"/>
      <c r="G320" s="114"/>
      <c r="H320" s="114"/>
      <c r="I320" s="114"/>
      <c r="J320" s="66">
        <f>K320+L320</f>
        <v>0</v>
      </c>
      <c r="K320" s="114"/>
      <c r="L320" s="114"/>
      <c r="M320" s="114"/>
      <c r="N320" s="114"/>
      <c r="O320" s="71">
        <f>K320</f>
        <v>0</v>
      </c>
      <c r="P320" s="95">
        <f>E320+J320</f>
        <v>0</v>
      </c>
    </row>
    <row r="321" spans="1:16" s="12" customFormat="1" hidden="1" x14ac:dyDescent="0.2">
      <c r="A321" s="52" t="s">
        <v>401</v>
      </c>
      <c r="B321" s="31" t="s">
        <v>398</v>
      </c>
      <c r="C321" s="31" t="s">
        <v>393</v>
      </c>
      <c r="D321" s="34" t="s">
        <v>404</v>
      </c>
      <c r="E321" s="70">
        <f t="shared" si="70"/>
        <v>0</v>
      </c>
      <c r="F321" s="114"/>
      <c r="G321" s="114"/>
      <c r="H321" s="114"/>
      <c r="I321" s="114"/>
      <c r="J321" s="70">
        <f t="shared" si="71"/>
        <v>0</v>
      </c>
      <c r="K321" s="114"/>
      <c r="L321" s="114"/>
      <c r="M321" s="114"/>
      <c r="N321" s="114"/>
      <c r="O321" s="71">
        <f t="shared" si="72"/>
        <v>0</v>
      </c>
      <c r="P321" s="95">
        <f t="shared" si="73"/>
        <v>0</v>
      </c>
    </row>
    <row r="322" spans="1:16" s="12" customFormat="1" hidden="1" x14ac:dyDescent="0.2">
      <c r="A322" s="52" t="s">
        <v>402</v>
      </c>
      <c r="B322" s="31" t="s">
        <v>399</v>
      </c>
      <c r="C322" s="31" t="s">
        <v>393</v>
      </c>
      <c r="D322" s="34" t="s">
        <v>405</v>
      </c>
      <c r="E322" s="70">
        <f t="shared" si="70"/>
        <v>0</v>
      </c>
      <c r="F322" s="114"/>
      <c r="G322" s="114"/>
      <c r="H322" s="114"/>
      <c r="I322" s="114"/>
      <c r="J322" s="70">
        <f t="shared" si="71"/>
        <v>0</v>
      </c>
      <c r="K322" s="114"/>
      <c r="L322" s="114"/>
      <c r="M322" s="114"/>
      <c r="N322" s="114"/>
      <c r="O322" s="71">
        <f t="shared" si="72"/>
        <v>0</v>
      </c>
      <c r="P322" s="95">
        <f t="shared" si="73"/>
        <v>0</v>
      </c>
    </row>
    <row r="323" spans="1:16" s="12" customFormat="1" hidden="1" x14ac:dyDescent="0.2">
      <c r="A323" s="52" t="s">
        <v>403</v>
      </c>
      <c r="B323" s="31" t="s">
        <v>400</v>
      </c>
      <c r="C323" s="31" t="s">
        <v>393</v>
      </c>
      <c r="D323" s="34" t="s">
        <v>406</v>
      </c>
      <c r="E323" s="70">
        <f t="shared" si="70"/>
        <v>0</v>
      </c>
      <c r="F323" s="114"/>
      <c r="G323" s="114"/>
      <c r="H323" s="114"/>
      <c r="I323" s="114"/>
      <c r="J323" s="70">
        <f t="shared" si="71"/>
        <v>0</v>
      </c>
      <c r="K323" s="114"/>
      <c r="L323" s="114"/>
      <c r="M323" s="114"/>
      <c r="N323" s="114"/>
      <c r="O323" s="71">
        <f t="shared" si="72"/>
        <v>0</v>
      </c>
      <c r="P323" s="95">
        <f t="shared" si="73"/>
        <v>0</v>
      </c>
    </row>
    <row r="324" spans="1:16" s="25" customFormat="1" ht="25.5" hidden="1" x14ac:dyDescent="0.2">
      <c r="A324" s="121">
        <v>4713100</v>
      </c>
      <c r="B324" s="172" t="s">
        <v>158</v>
      </c>
      <c r="C324" s="122"/>
      <c r="D324" s="140" t="s">
        <v>14</v>
      </c>
      <c r="E324" s="124">
        <f>E325</f>
        <v>0</v>
      </c>
      <c r="F324" s="124">
        <f t="shared" ref="F324:O324" si="74">F325</f>
        <v>0</v>
      </c>
      <c r="G324" s="124">
        <f t="shared" si="74"/>
        <v>0</v>
      </c>
      <c r="H324" s="124">
        <f t="shared" si="74"/>
        <v>0</v>
      </c>
      <c r="I324" s="124">
        <f t="shared" si="74"/>
        <v>0</v>
      </c>
      <c r="J324" s="70">
        <f t="shared" si="71"/>
        <v>0</v>
      </c>
      <c r="K324" s="124"/>
      <c r="L324" s="124">
        <f t="shared" si="74"/>
        <v>0</v>
      </c>
      <c r="M324" s="124">
        <f t="shared" si="74"/>
        <v>0</v>
      </c>
      <c r="N324" s="124">
        <f t="shared" si="74"/>
        <v>0</v>
      </c>
      <c r="O324" s="124">
        <f t="shared" si="74"/>
        <v>0</v>
      </c>
      <c r="P324" s="95">
        <f t="shared" si="73"/>
        <v>0</v>
      </c>
    </row>
    <row r="325" spans="1:16" s="26" customFormat="1" hidden="1" x14ac:dyDescent="0.2">
      <c r="A325" s="128">
        <v>4713105</v>
      </c>
      <c r="B325" s="27" t="s">
        <v>54</v>
      </c>
      <c r="C325" s="28" t="s">
        <v>61</v>
      </c>
      <c r="D325" s="57" t="s">
        <v>112</v>
      </c>
      <c r="E325" s="173">
        <f>F325+I325</f>
        <v>0</v>
      </c>
      <c r="F325" s="174"/>
      <c r="G325" s="174"/>
      <c r="H325" s="174"/>
      <c r="I325" s="174"/>
      <c r="J325" s="70">
        <f t="shared" si="71"/>
        <v>0</v>
      </c>
      <c r="K325" s="129"/>
      <c r="L325" s="174"/>
      <c r="M325" s="174"/>
      <c r="N325" s="174"/>
      <c r="O325" s="129">
        <f>K325</f>
        <v>0</v>
      </c>
      <c r="P325" s="95">
        <f t="shared" si="73"/>
        <v>0</v>
      </c>
    </row>
    <row r="326" spans="1:16" s="25" customFormat="1" hidden="1" x14ac:dyDescent="0.2">
      <c r="A326" s="121">
        <v>4715040</v>
      </c>
      <c r="B326" s="175" t="s">
        <v>147</v>
      </c>
      <c r="C326" s="175"/>
      <c r="D326" s="39" t="s">
        <v>148</v>
      </c>
      <c r="E326" s="124">
        <f>E327</f>
        <v>0</v>
      </c>
      <c r="F326" s="124">
        <f t="shared" ref="F326:O326" si="75">F327</f>
        <v>0</v>
      </c>
      <c r="G326" s="124">
        <f t="shared" si="75"/>
        <v>0</v>
      </c>
      <c r="H326" s="124">
        <f t="shared" si="75"/>
        <v>0</v>
      </c>
      <c r="I326" s="124">
        <f t="shared" si="75"/>
        <v>0</v>
      </c>
      <c r="J326" s="70">
        <f t="shared" si="71"/>
        <v>0</v>
      </c>
      <c r="K326" s="124"/>
      <c r="L326" s="124">
        <f t="shared" si="75"/>
        <v>0</v>
      </c>
      <c r="M326" s="124">
        <f t="shared" si="75"/>
        <v>0</v>
      </c>
      <c r="N326" s="124">
        <f t="shared" si="75"/>
        <v>0</v>
      </c>
      <c r="O326" s="124">
        <f t="shared" si="75"/>
        <v>0</v>
      </c>
      <c r="P326" s="95">
        <f t="shared" si="73"/>
        <v>0</v>
      </c>
    </row>
    <row r="327" spans="1:16" s="25" customFormat="1" hidden="1" x14ac:dyDescent="0.2">
      <c r="A327" s="176">
        <v>4715041</v>
      </c>
      <c r="B327" s="177" t="s">
        <v>149</v>
      </c>
      <c r="C327" s="177" t="s">
        <v>2</v>
      </c>
      <c r="D327" s="145" t="s">
        <v>150</v>
      </c>
      <c r="E327" s="124">
        <f>F327+I327</f>
        <v>0</v>
      </c>
      <c r="F327" s="174"/>
      <c r="G327" s="174"/>
      <c r="H327" s="174"/>
      <c r="I327" s="174"/>
      <c r="J327" s="70">
        <f t="shared" si="71"/>
        <v>0</v>
      </c>
      <c r="K327" s="125"/>
      <c r="L327" s="174"/>
      <c r="M327" s="174"/>
      <c r="N327" s="174"/>
      <c r="O327" s="129">
        <f>K327</f>
        <v>0</v>
      </c>
      <c r="P327" s="95">
        <f t="shared" si="73"/>
        <v>0</v>
      </c>
    </row>
    <row r="328" spans="1:16" s="25" customFormat="1" hidden="1" x14ac:dyDescent="0.2">
      <c r="A328" s="121">
        <v>4716050</v>
      </c>
      <c r="B328" s="172" t="s">
        <v>159</v>
      </c>
      <c r="C328" s="122"/>
      <c r="D328" s="102" t="s">
        <v>85</v>
      </c>
      <c r="E328" s="124">
        <f t="shared" si="70"/>
        <v>0</v>
      </c>
      <c r="F328" s="178"/>
      <c r="G328" s="178"/>
      <c r="H328" s="178"/>
      <c r="I328" s="178"/>
      <c r="J328" s="70">
        <f t="shared" si="71"/>
        <v>0</v>
      </c>
      <c r="K328" s="178"/>
      <c r="L328" s="178"/>
      <c r="M328" s="178"/>
      <c r="N328" s="178"/>
      <c r="O328" s="178">
        <f>O329</f>
        <v>0</v>
      </c>
      <c r="P328" s="95">
        <f t="shared" si="73"/>
        <v>0</v>
      </c>
    </row>
    <row r="329" spans="1:16" s="26" customFormat="1" hidden="1" x14ac:dyDescent="0.2">
      <c r="A329" s="128">
        <v>4716051</v>
      </c>
      <c r="B329" s="27" t="s">
        <v>57</v>
      </c>
      <c r="C329" s="27" t="s">
        <v>73</v>
      </c>
      <c r="D329" s="136" t="s">
        <v>86</v>
      </c>
      <c r="E329" s="124">
        <f t="shared" si="70"/>
        <v>0</v>
      </c>
      <c r="F329" s="174"/>
      <c r="G329" s="174"/>
      <c r="H329" s="174"/>
      <c r="I329" s="174"/>
      <c r="J329" s="70">
        <f t="shared" si="71"/>
        <v>0</v>
      </c>
      <c r="K329" s="174"/>
      <c r="L329" s="174"/>
      <c r="M329" s="174"/>
      <c r="N329" s="174"/>
      <c r="O329" s="129">
        <f t="shared" ref="O329:O337" si="76">K329</f>
        <v>0</v>
      </c>
      <c r="P329" s="95">
        <f t="shared" si="73"/>
        <v>0</v>
      </c>
    </row>
    <row r="330" spans="1:16" s="26" customFormat="1" ht="38.25" hidden="1" x14ac:dyDescent="0.2">
      <c r="A330" s="128"/>
      <c r="B330" s="27"/>
      <c r="C330" s="27"/>
      <c r="D330" s="73" t="s">
        <v>624</v>
      </c>
      <c r="E330" s="124"/>
      <c r="F330" s="174"/>
      <c r="G330" s="174"/>
      <c r="H330" s="174"/>
      <c r="I330" s="174"/>
      <c r="J330" s="70">
        <f t="shared" si="71"/>
        <v>0</v>
      </c>
      <c r="K330" s="198"/>
      <c r="L330" s="198"/>
      <c r="M330" s="198"/>
      <c r="N330" s="198"/>
      <c r="O330" s="198">
        <f>K330</f>
        <v>0</v>
      </c>
      <c r="P330" s="95">
        <f t="shared" si="73"/>
        <v>0</v>
      </c>
    </row>
    <row r="331" spans="1:16" s="48" customFormat="1" ht="28.5" hidden="1" customHeight="1" x14ac:dyDescent="0.2">
      <c r="A331" s="54" t="s">
        <v>514</v>
      </c>
      <c r="B331" s="47" t="s">
        <v>515</v>
      </c>
      <c r="C331" s="47" t="s">
        <v>393</v>
      </c>
      <c r="D331" s="204" t="s">
        <v>601</v>
      </c>
      <c r="E331" s="94">
        <f t="shared" si="70"/>
        <v>0</v>
      </c>
      <c r="F331" s="179"/>
      <c r="G331" s="179"/>
      <c r="H331" s="179"/>
      <c r="I331" s="179"/>
      <c r="J331" s="94">
        <f t="shared" si="71"/>
        <v>0</v>
      </c>
      <c r="K331" s="179"/>
      <c r="L331" s="179"/>
      <c r="M331" s="179"/>
      <c r="N331" s="179"/>
      <c r="O331" s="179">
        <f>K331</f>
        <v>0</v>
      </c>
      <c r="P331" s="180">
        <f t="shared" si="73"/>
        <v>0</v>
      </c>
    </row>
    <row r="332" spans="1:16" s="48" customFormat="1" ht="27.75" hidden="1" customHeight="1" x14ac:dyDescent="0.2">
      <c r="A332" s="54" t="s">
        <v>528</v>
      </c>
      <c r="B332" s="47" t="s">
        <v>529</v>
      </c>
      <c r="C332" s="47"/>
      <c r="D332" s="204" t="s">
        <v>530</v>
      </c>
      <c r="E332" s="94">
        <f t="shared" si="70"/>
        <v>0</v>
      </c>
      <c r="F332" s="179"/>
      <c r="G332" s="179"/>
      <c r="H332" s="179"/>
      <c r="I332" s="179"/>
      <c r="J332" s="94">
        <f t="shared" si="71"/>
        <v>0</v>
      </c>
      <c r="K332" s="179"/>
      <c r="L332" s="179"/>
      <c r="M332" s="179"/>
      <c r="N332" s="179"/>
      <c r="O332" s="179">
        <f t="shared" si="76"/>
        <v>0</v>
      </c>
      <c r="P332" s="180">
        <f t="shared" si="73"/>
        <v>0</v>
      </c>
    </row>
    <row r="333" spans="1:16" s="50" customFormat="1" ht="27.75" hidden="1" customHeight="1" x14ac:dyDescent="0.2">
      <c r="A333" s="52" t="s">
        <v>531</v>
      </c>
      <c r="B333" s="74" t="s">
        <v>532</v>
      </c>
      <c r="C333" s="74" t="s">
        <v>130</v>
      </c>
      <c r="D333" s="205" t="s">
        <v>533</v>
      </c>
      <c r="E333" s="59">
        <f t="shared" si="70"/>
        <v>0</v>
      </c>
      <c r="F333" s="76"/>
      <c r="G333" s="76"/>
      <c r="H333" s="76"/>
      <c r="I333" s="76"/>
      <c r="J333" s="59">
        <f t="shared" si="71"/>
        <v>0</v>
      </c>
      <c r="K333" s="114"/>
      <c r="L333" s="76"/>
      <c r="M333" s="76"/>
      <c r="N333" s="76"/>
      <c r="O333" s="76">
        <f t="shared" si="76"/>
        <v>0</v>
      </c>
      <c r="P333" s="181">
        <f t="shared" si="73"/>
        <v>0</v>
      </c>
    </row>
    <row r="334" spans="1:16" s="50" customFormat="1" ht="30" hidden="1" customHeight="1" x14ac:dyDescent="0.2">
      <c r="A334" s="52" t="s">
        <v>557</v>
      </c>
      <c r="B334" s="74" t="s">
        <v>554</v>
      </c>
      <c r="C334" s="74" t="s">
        <v>130</v>
      </c>
      <c r="D334" s="205" t="s">
        <v>555</v>
      </c>
      <c r="E334" s="59">
        <f t="shared" si="70"/>
        <v>0</v>
      </c>
      <c r="F334" s="76"/>
      <c r="G334" s="76"/>
      <c r="H334" s="76"/>
      <c r="I334" s="76"/>
      <c r="J334" s="59">
        <f t="shared" si="71"/>
        <v>0</v>
      </c>
      <c r="K334" s="76"/>
      <c r="L334" s="76"/>
      <c r="M334" s="76"/>
      <c r="N334" s="76"/>
      <c r="O334" s="76">
        <f t="shared" si="76"/>
        <v>0</v>
      </c>
      <c r="P334" s="181">
        <f t="shared" si="73"/>
        <v>0</v>
      </c>
    </row>
    <row r="335" spans="1:16" s="50" customFormat="1" ht="23.25" hidden="1" customHeight="1" x14ac:dyDescent="0.2">
      <c r="A335" s="52"/>
      <c r="B335" s="74"/>
      <c r="C335" s="74"/>
      <c r="D335" s="205" t="s">
        <v>556</v>
      </c>
      <c r="E335" s="59">
        <f t="shared" si="70"/>
        <v>0</v>
      </c>
      <c r="F335" s="76"/>
      <c r="G335" s="76"/>
      <c r="H335" s="76"/>
      <c r="I335" s="76"/>
      <c r="J335" s="59">
        <f t="shared" si="71"/>
        <v>0</v>
      </c>
      <c r="K335" s="76"/>
      <c r="L335" s="76"/>
      <c r="M335" s="76"/>
      <c r="N335" s="76"/>
      <c r="O335" s="76">
        <f t="shared" si="76"/>
        <v>0</v>
      </c>
      <c r="P335" s="181">
        <f t="shared" si="73"/>
        <v>0</v>
      </c>
    </row>
    <row r="336" spans="1:16" s="50" customFormat="1" ht="25.5" x14ac:dyDescent="0.2">
      <c r="A336" s="52" t="s">
        <v>545</v>
      </c>
      <c r="B336" s="41" t="s">
        <v>543</v>
      </c>
      <c r="C336" s="41" t="s">
        <v>130</v>
      </c>
      <c r="D336" s="56" t="s">
        <v>546</v>
      </c>
      <c r="E336" s="59">
        <f t="shared" si="70"/>
        <v>0</v>
      </c>
      <c r="F336" s="76"/>
      <c r="G336" s="76"/>
      <c r="H336" s="76"/>
      <c r="I336" s="76"/>
      <c r="J336" s="59">
        <f t="shared" si="71"/>
        <v>48500000</v>
      </c>
      <c r="K336" s="76">
        <v>48500000</v>
      </c>
      <c r="L336" s="76"/>
      <c r="M336" s="76"/>
      <c r="N336" s="76"/>
      <c r="O336" s="76">
        <f t="shared" si="76"/>
        <v>48500000</v>
      </c>
      <c r="P336" s="181">
        <f t="shared" si="73"/>
        <v>48500000</v>
      </c>
    </row>
    <row r="337" spans="1:16" s="50" customFormat="1" ht="33.75" hidden="1" customHeight="1" x14ac:dyDescent="0.2">
      <c r="A337" s="52"/>
      <c r="B337" s="41"/>
      <c r="C337" s="41"/>
      <c r="D337" s="56" t="s">
        <v>547</v>
      </c>
      <c r="E337" s="59"/>
      <c r="F337" s="76"/>
      <c r="G337" s="76"/>
      <c r="H337" s="76"/>
      <c r="I337" s="76"/>
      <c r="J337" s="59">
        <f t="shared" si="71"/>
        <v>0</v>
      </c>
      <c r="K337" s="76"/>
      <c r="L337" s="76"/>
      <c r="M337" s="76"/>
      <c r="N337" s="76"/>
      <c r="O337" s="76">
        <f t="shared" si="76"/>
        <v>0</v>
      </c>
      <c r="P337" s="181">
        <f t="shared" si="73"/>
        <v>0</v>
      </c>
    </row>
    <row r="338" spans="1:16" s="50" customFormat="1" ht="20.25" hidden="1" customHeight="1" x14ac:dyDescent="0.2">
      <c r="A338" s="53" t="s">
        <v>592</v>
      </c>
      <c r="B338" s="103" t="s">
        <v>344</v>
      </c>
      <c r="C338" s="16"/>
      <c r="D338" s="104" t="s">
        <v>343</v>
      </c>
      <c r="E338" s="59">
        <f t="shared" si="70"/>
        <v>0</v>
      </c>
      <c r="F338" s="76"/>
      <c r="G338" s="76"/>
      <c r="H338" s="76"/>
      <c r="I338" s="76"/>
      <c r="J338" s="59">
        <f>J339</f>
        <v>50000000</v>
      </c>
      <c r="K338" s="76"/>
      <c r="L338" s="76"/>
      <c r="M338" s="76"/>
      <c r="N338" s="76"/>
      <c r="O338" s="76">
        <f>K338</f>
        <v>0</v>
      </c>
      <c r="P338" s="181">
        <f t="shared" si="73"/>
        <v>50000000</v>
      </c>
    </row>
    <row r="339" spans="1:16" s="50" customFormat="1" ht="25.5" x14ac:dyDescent="0.2">
      <c r="A339" s="52" t="s">
        <v>593</v>
      </c>
      <c r="B339" s="68" t="s">
        <v>347</v>
      </c>
      <c r="C339" s="41" t="s">
        <v>74</v>
      </c>
      <c r="D339" s="34" t="s">
        <v>346</v>
      </c>
      <c r="E339" s="59">
        <f t="shared" si="70"/>
        <v>0</v>
      </c>
      <c r="F339" s="76"/>
      <c r="G339" s="76"/>
      <c r="H339" s="76"/>
      <c r="I339" s="76"/>
      <c r="J339" s="70">
        <f t="shared" ref="J339:J345" si="77">L339+O339</f>
        <v>50000000</v>
      </c>
      <c r="K339" s="76">
        <v>50000000</v>
      </c>
      <c r="L339" s="76"/>
      <c r="M339" s="76"/>
      <c r="N339" s="76"/>
      <c r="O339" s="76">
        <f>K339</f>
        <v>50000000</v>
      </c>
      <c r="P339" s="181">
        <f t="shared" si="73"/>
        <v>50000000</v>
      </c>
    </row>
    <row r="340" spans="1:16" s="50" customFormat="1" ht="25.5" hidden="1" x14ac:dyDescent="0.2">
      <c r="A340" s="52"/>
      <c r="B340" s="41"/>
      <c r="C340" s="41"/>
      <c r="D340" s="56" t="s">
        <v>547</v>
      </c>
      <c r="E340" s="59">
        <f t="shared" si="70"/>
        <v>0</v>
      </c>
      <c r="F340" s="76"/>
      <c r="G340" s="76"/>
      <c r="H340" s="76"/>
      <c r="I340" s="76"/>
      <c r="J340" s="70">
        <f t="shared" si="77"/>
        <v>0</v>
      </c>
      <c r="K340" s="76"/>
      <c r="L340" s="76"/>
      <c r="M340" s="76"/>
      <c r="N340" s="76"/>
      <c r="O340" s="76">
        <f>K340</f>
        <v>0</v>
      </c>
      <c r="P340" s="181">
        <f t="shared" si="73"/>
        <v>0</v>
      </c>
    </row>
    <row r="341" spans="1:16" s="48" customFormat="1" hidden="1" x14ac:dyDescent="0.2">
      <c r="A341" s="54" t="s">
        <v>600</v>
      </c>
      <c r="B341" s="41" t="s">
        <v>195</v>
      </c>
      <c r="C341" s="41" t="s">
        <v>130</v>
      </c>
      <c r="D341" s="42" t="s">
        <v>196</v>
      </c>
      <c r="E341" s="59">
        <f t="shared" si="70"/>
        <v>0</v>
      </c>
      <c r="F341" s="179"/>
      <c r="G341" s="179"/>
      <c r="H341" s="179"/>
      <c r="I341" s="179"/>
      <c r="J341" s="70">
        <f t="shared" si="77"/>
        <v>0</v>
      </c>
      <c r="K341" s="179"/>
      <c r="L341" s="179"/>
      <c r="M341" s="179"/>
      <c r="N341" s="179"/>
      <c r="O341" s="76">
        <f>K341</f>
        <v>0</v>
      </c>
      <c r="P341" s="181">
        <f t="shared" si="73"/>
        <v>0</v>
      </c>
    </row>
    <row r="342" spans="1:16" s="48" customFormat="1" hidden="1" x14ac:dyDescent="0.2">
      <c r="A342" s="53" t="s">
        <v>627</v>
      </c>
      <c r="B342" s="146" t="s">
        <v>508</v>
      </c>
      <c r="C342" s="146" t="s">
        <v>132</v>
      </c>
      <c r="D342" s="58" t="s">
        <v>136</v>
      </c>
      <c r="E342" s="59">
        <f t="shared" si="70"/>
        <v>0</v>
      </c>
      <c r="F342" s="182"/>
      <c r="G342" s="182"/>
      <c r="H342" s="182"/>
      <c r="I342" s="182"/>
      <c r="J342" s="94">
        <f t="shared" si="77"/>
        <v>0</v>
      </c>
      <c r="K342" s="182"/>
      <c r="L342" s="182"/>
      <c r="M342" s="182"/>
      <c r="N342" s="182"/>
      <c r="O342" s="179"/>
      <c r="P342" s="180">
        <f t="shared" si="73"/>
        <v>0</v>
      </c>
    </row>
    <row r="343" spans="1:16" s="48" customFormat="1" ht="25.5" hidden="1" x14ac:dyDescent="0.2">
      <c r="A343" s="53"/>
      <c r="B343" s="146"/>
      <c r="C343" s="146"/>
      <c r="D343" s="58" t="s">
        <v>521</v>
      </c>
      <c r="E343" s="59">
        <f>F343+I343</f>
        <v>0</v>
      </c>
      <c r="F343" s="60"/>
      <c r="G343" s="60"/>
      <c r="H343" s="60"/>
      <c r="I343" s="60"/>
      <c r="J343" s="59">
        <f>L343+O343</f>
        <v>0</v>
      </c>
      <c r="K343" s="60"/>
      <c r="L343" s="60"/>
      <c r="M343" s="60"/>
      <c r="N343" s="60"/>
      <c r="O343" s="60"/>
      <c r="P343" s="181">
        <f>E343+J343</f>
        <v>0</v>
      </c>
    </row>
    <row r="344" spans="1:16" s="50" customFormat="1" ht="25.5" hidden="1" x14ac:dyDescent="0.2">
      <c r="A344" s="52" t="s">
        <v>625</v>
      </c>
      <c r="B344" s="49" t="s">
        <v>626</v>
      </c>
      <c r="C344" s="49" t="s">
        <v>382</v>
      </c>
      <c r="D344" s="104" t="s">
        <v>628</v>
      </c>
      <c r="E344" s="59">
        <f t="shared" si="70"/>
        <v>0</v>
      </c>
      <c r="F344" s="60"/>
      <c r="G344" s="60"/>
      <c r="H344" s="60"/>
      <c r="I344" s="60"/>
      <c r="J344" s="59">
        <f t="shared" si="77"/>
        <v>0</v>
      </c>
      <c r="K344" s="60"/>
      <c r="L344" s="60"/>
      <c r="M344" s="60"/>
      <c r="N344" s="60"/>
      <c r="O344" s="60"/>
      <c r="P344" s="181">
        <f t="shared" si="73"/>
        <v>0</v>
      </c>
    </row>
    <row r="345" spans="1:16" s="50" customFormat="1" ht="25.5" hidden="1" x14ac:dyDescent="0.2">
      <c r="A345" s="52"/>
      <c r="B345" s="49"/>
      <c r="C345" s="49"/>
      <c r="D345" s="58" t="s">
        <v>623</v>
      </c>
      <c r="E345" s="59"/>
      <c r="F345" s="60"/>
      <c r="G345" s="60"/>
      <c r="H345" s="60"/>
      <c r="I345" s="60"/>
      <c r="J345" s="59">
        <f t="shared" si="77"/>
        <v>0</v>
      </c>
      <c r="K345" s="60"/>
      <c r="L345" s="60"/>
      <c r="M345" s="60"/>
      <c r="N345" s="60"/>
      <c r="O345" s="60">
        <f>K345</f>
        <v>0</v>
      </c>
      <c r="P345" s="181">
        <f t="shared" si="73"/>
        <v>0</v>
      </c>
    </row>
    <row r="346" spans="1:16" s="50" customFormat="1" hidden="1" x14ac:dyDescent="0.2">
      <c r="A346" s="52"/>
      <c r="B346" s="49"/>
      <c r="C346" s="49"/>
      <c r="D346" s="58"/>
      <c r="E346" s="59"/>
      <c r="F346" s="60"/>
      <c r="G346" s="60"/>
      <c r="H346" s="60"/>
      <c r="I346" s="60"/>
      <c r="J346" s="59"/>
      <c r="K346" s="60"/>
      <c r="L346" s="60"/>
      <c r="M346" s="60"/>
      <c r="N346" s="60"/>
      <c r="O346" s="60"/>
      <c r="P346" s="181"/>
    </row>
    <row r="347" spans="1:16" s="48" customFormat="1" ht="15.75" customHeight="1" x14ac:dyDescent="0.2">
      <c r="A347" s="55">
        <v>3100000</v>
      </c>
      <c r="B347" s="183"/>
      <c r="C347" s="184"/>
      <c r="D347" s="185" t="s">
        <v>75</v>
      </c>
      <c r="E347" s="186">
        <f>E349</f>
        <v>1851000</v>
      </c>
      <c r="F347" s="186">
        <f t="shared" ref="F347:O347" si="78">F349</f>
        <v>1851000</v>
      </c>
      <c r="G347" s="186">
        <f t="shared" si="78"/>
        <v>1311500</v>
      </c>
      <c r="H347" s="186">
        <f t="shared" si="78"/>
        <v>0</v>
      </c>
      <c r="I347" s="186">
        <f t="shared" si="78"/>
        <v>0</v>
      </c>
      <c r="J347" s="186">
        <f t="shared" si="78"/>
        <v>199000</v>
      </c>
      <c r="K347" s="186">
        <f>K349</f>
        <v>199000</v>
      </c>
      <c r="L347" s="186">
        <f t="shared" si="78"/>
        <v>0</v>
      </c>
      <c r="M347" s="186">
        <f t="shared" si="78"/>
        <v>0</v>
      </c>
      <c r="N347" s="186">
        <f t="shared" si="78"/>
        <v>0</v>
      </c>
      <c r="O347" s="186">
        <f t="shared" si="78"/>
        <v>199000</v>
      </c>
      <c r="P347" s="180">
        <f t="shared" si="73"/>
        <v>2050000</v>
      </c>
    </row>
    <row r="348" spans="1:16" s="50" customFormat="1" hidden="1" x14ac:dyDescent="0.2">
      <c r="A348" s="52"/>
      <c r="B348" s="195"/>
      <c r="C348" s="74"/>
      <c r="D348" s="196" t="s">
        <v>520</v>
      </c>
      <c r="E348" s="76"/>
      <c r="F348" s="76"/>
      <c r="G348" s="76"/>
      <c r="H348" s="76"/>
      <c r="I348" s="76"/>
      <c r="J348" s="76">
        <f>J353</f>
        <v>0</v>
      </c>
      <c r="K348" s="76">
        <f>K353</f>
        <v>0</v>
      </c>
      <c r="L348" s="76"/>
      <c r="M348" s="76"/>
      <c r="N348" s="76"/>
      <c r="O348" s="186">
        <f>K348</f>
        <v>0</v>
      </c>
      <c r="P348" s="180">
        <f>E348+J348</f>
        <v>0</v>
      </c>
    </row>
    <row r="349" spans="1:16" x14ac:dyDescent="0.2">
      <c r="A349" s="53" t="s">
        <v>364</v>
      </c>
      <c r="B349" s="103"/>
      <c r="C349" s="113"/>
      <c r="D349" s="92" t="s">
        <v>75</v>
      </c>
      <c r="E349" s="107">
        <f>E350+E351+E354+E359</f>
        <v>1851000</v>
      </c>
      <c r="F349" s="107">
        <f>F350+F351+F354+F359</f>
        <v>1851000</v>
      </c>
      <c r="G349" s="107">
        <f>G350+G351+G354+G359</f>
        <v>1311500</v>
      </c>
      <c r="H349" s="107">
        <f>H350+H351+H354+H359</f>
        <v>0</v>
      </c>
      <c r="I349" s="107">
        <f>I350+I351+I354+I359</f>
        <v>0</v>
      </c>
      <c r="J349" s="107">
        <f t="shared" ref="J349:O349" si="79">J350+J351+J354+J359+J355+J358</f>
        <v>199000</v>
      </c>
      <c r="K349" s="107">
        <f t="shared" si="79"/>
        <v>199000</v>
      </c>
      <c r="L349" s="107">
        <f t="shared" si="79"/>
        <v>0</v>
      </c>
      <c r="M349" s="107">
        <f t="shared" si="79"/>
        <v>0</v>
      </c>
      <c r="N349" s="107">
        <f t="shared" si="79"/>
        <v>0</v>
      </c>
      <c r="O349" s="107">
        <f t="shared" si="79"/>
        <v>199000</v>
      </c>
      <c r="P349" s="107">
        <f>P350+P351+P354+P359</f>
        <v>2050000</v>
      </c>
    </row>
    <row r="350" spans="1:16" s="6" customFormat="1" ht="25.5" x14ac:dyDescent="0.2">
      <c r="A350" s="53" t="s">
        <v>365</v>
      </c>
      <c r="B350" s="38" t="s">
        <v>199</v>
      </c>
      <c r="C350" s="38" t="s">
        <v>124</v>
      </c>
      <c r="D350" s="106" t="s">
        <v>198</v>
      </c>
      <c r="E350" s="70">
        <f t="shared" ref="E350:E356" si="80">F350+I350</f>
        <v>1652000</v>
      </c>
      <c r="F350" s="71">
        <f>1247700+404300</f>
        <v>1652000</v>
      </c>
      <c r="G350" s="71">
        <f>980100+331400</f>
        <v>1311500</v>
      </c>
      <c r="H350" s="71"/>
      <c r="I350" s="71"/>
      <c r="J350" s="70">
        <f>L350+O350</f>
        <v>0</v>
      </c>
      <c r="K350" s="71"/>
      <c r="L350" s="71"/>
      <c r="M350" s="71"/>
      <c r="N350" s="71"/>
      <c r="O350" s="71">
        <f>K350</f>
        <v>0</v>
      </c>
      <c r="P350" s="95">
        <f t="shared" ref="P350:P361" si="81">E350+J350</f>
        <v>1652000</v>
      </c>
    </row>
    <row r="351" spans="1:16" s="6" customFormat="1" hidden="1" x14ac:dyDescent="0.2">
      <c r="A351" s="53" t="s">
        <v>368</v>
      </c>
      <c r="B351" s="64" t="s">
        <v>367</v>
      </c>
      <c r="C351" s="64" t="s">
        <v>129</v>
      </c>
      <c r="D351" s="140" t="s">
        <v>366</v>
      </c>
      <c r="E351" s="70">
        <f t="shared" si="80"/>
        <v>0</v>
      </c>
      <c r="F351" s="71"/>
      <c r="G351" s="71"/>
      <c r="H351" s="71"/>
      <c r="I351" s="71"/>
      <c r="J351" s="70">
        <f>L351+O351</f>
        <v>0</v>
      </c>
      <c r="K351" s="71"/>
      <c r="L351" s="71"/>
      <c r="M351" s="71"/>
      <c r="N351" s="71"/>
      <c r="O351" s="71">
        <f>K351</f>
        <v>0</v>
      </c>
      <c r="P351" s="95">
        <f t="shared" si="81"/>
        <v>0</v>
      </c>
    </row>
    <row r="352" spans="1:16" s="14" customFormat="1" ht="17.25" hidden="1" customHeight="1" x14ac:dyDescent="0.2">
      <c r="A352" s="52" t="s">
        <v>377</v>
      </c>
      <c r="B352" s="41" t="s">
        <v>376</v>
      </c>
      <c r="C352" s="41" t="s">
        <v>127</v>
      </c>
      <c r="D352" s="42" t="s">
        <v>375</v>
      </c>
      <c r="E352" s="70">
        <f>F352+I352</f>
        <v>0</v>
      </c>
      <c r="F352" s="98"/>
      <c r="G352" s="98"/>
      <c r="H352" s="98"/>
      <c r="I352" s="98"/>
      <c r="J352" s="70">
        <f>L352+O352</f>
        <v>0</v>
      </c>
      <c r="K352" s="98"/>
      <c r="L352" s="98"/>
      <c r="M352" s="98"/>
      <c r="N352" s="98"/>
      <c r="O352" s="98">
        <f>K352</f>
        <v>0</v>
      </c>
      <c r="P352" s="95">
        <f>E352+J352</f>
        <v>0</v>
      </c>
    </row>
    <row r="353" spans="1:16" s="14" customFormat="1" hidden="1" x14ac:dyDescent="0.2">
      <c r="A353" s="52"/>
      <c r="B353" s="41"/>
      <c r="C353" s="41"/>
      <c r="D353" s="42" t="s">
        <v>520</v>
      </c>
      <c r="E353" s="66"/>
      <c r="F353" s="98"/>
      <c r="G353" s="98"/>
      <c r="H353" s="98"/>
      <c r="I353" s="98"/>
      <c r="J353" s="70">
        <f>K353</f>
        <v>0</v>
      </c>
      <c r="K353" s="98"/>
      <c r="L353" s="98"/>
      <c r="M353" s="98"/>
      <c r="N353" s="98"/>
      <c r="O353" s="98">
        <f>K353</f>
        <v>0</v>
      </c>
      <c r="P353" s="95">
        <f>E353+J353</f>
        <v>0</v>
      </c>
    </row>
    <row r="354" spans="1:16" s="6" customFormat="1" x14ac:dyDescent="0.2">
      <c r="A354" s="53" t="s">
        <v>371</v>
      </c>
      <c r="B354" s="38" t="s">
        <v>370</v>
      </c>
      <c r="C354" s="38" t="s">
        <v>130</v>
      </c>
      <c r="D354" s="39" t="s">
        <v>369</v>
      </c>
      <c r="E354" s="70">
        <f t="shared" si="80"/>
        <v>0</v>
      </c>
      <c r="F354" s="71"/>
      <c r="G354" s="71"/>
      <c r="H354" s="71"/>
      <c r="I354" s="71"/>
      <c r="J354" s="70">
        <f>L354+O354</f>
        <v>199000</v>
      </c>
      <c r="K354" s="71">
        <v>199000</v>
      </c>
      <c r="L354" s="71"/>
      <c r="M354" s="71"/>
      <c r="N354" s="71"/>
      <c r="O354" s="71">
        <f>K354</f>
        <v>199000</v>
      </c>
      <c r="P354" s="95">
        <f t="shared" si="81"/>
        <v>199000</v>
      </c>
    </row>
    <row r="355" spans="1:16" ht="17.25" hidden="1" customHeight="1" x14ac:dyDescent="0.2">
      <c r="A355" s="53" t="s">
        <v>374</v>
      </c>
      <c r="B355" s="16" t="s">
        <v>373</v>
      </c>
      <c r="C355" s="16"/>
      <c r="D355" s="40" t="s">
        <v>372</v>
      </c>
      <c r="E355" s="70">
        <f t="shared" si="80"/>
        <v>0</v>
      </c>
      <c r="F355" s="100">
        <f>F352</f>
        <v>0</v>
      </c>
      <c r="G355" s="100">
        <f>G352</f>
        <v>0</v>
      </c>
      <c r="H355" s="100">
        <f>H352</f>
        <v>0</v>
      </c>
      <c r="I355" s="100">
        <f>I352</f>
        <v>0</v>
      </c>
      <c r="J355" s="100">
        <f t="shared" ref="J355:O355" si="82">J352+J356</f>
        <v>0</v>
      </c>
      <c r="K355" s="100">
        <f t="shared" si="82"/>
        <v>0</v>
      </c>
      <c r="L355" s="100">
        <f t="shared" si="82"/>
        <v>0</v>
      </c>
      <c r="M355" s="100">
        <f t="shared" si="82"/>
        <v>0</v>
      </c>
      <c r="N355" s="100">
        <f t="shared" si="82"/>
        <v>0</v>
      </c>
      <c r="O355" s="100">
        <f t="shared" si="82"/>
        <v>0</v>
      </c>
      <c r="P355" s="95">
        <f t="shared" si="81"/>
        <v>0</v>
      </c>
    </row>
    <row r="356" spans="1:16" s="14" customFormat="1" ht="38.25" hidden="1" x14ac:dyDescent="0.2">
      <c r="A356" s="52" t="s">
        <v>565</v>
      </c>
      <c r="B356" s="41" t="s">
        <v>566</v>
      </c>
      <c r="C356" s="41"/>
      <c r="D356" s="46" t="s">
        <v>567</v>
      </c>
      <c r="E356" s="70">
        <f t="shared" si="80"/>
        <v>0</v>
      </c>
      <c r="F356" s="98"/>
      <c r="G356" s="98"/>
      <c r="H356" s="98"/>
      <c r="I356" s="98"/>
      <c r="J356" s="70">
        <f>L356+O356</f>
        <v>0</v>
      </c>
      <c r="K356" s="98"/>
      <c r="L356" s="98"/>
      <c r="M356" s="98"/>
      <c r="N356" s="98"/>
      <c r="O356" s="98">
        <f>K356</f>
        <v>0</v>
      </c>
      <c r="P356" s="95">
        <f t="shared" si="81"/>
        <v>0</v>
      </c>
    </row>
    <row r="357" spans="1:16" s="14" customFormat="1" ht="51" hidden="1" x14ac:dyDescent="0.2">
      <c r="A357" s="52"/>
      <c r="B357" s="41"/>
      <c r="C357" s="41"/>
      <c r="D357" s="42" t="s">
        <v>568</v>
      </c>
      <c r="E357" s="70"/>
      <c r="F357" s="98"/>
      <c r="G357" s="98"/>
      <c r="H357" s="98"/>
      <c r="I357" s="98"/>
      <c r="J357" s="70">
        <f>L357+O357</f>
        <v>0</v>
      </c>
      <c r="K357" s="98"/>
      <c r="L357" s="98"/>
      <c r="M357" s="98"/>
      <c r="N357" s="98"/>
      <c r="O357" s="98">
        <f>K357</f>
        <v>0</v>
      </c>
      <c r="P357" s="95">
        <f t="shared" si="81"/>
        <v>0</v>
      </c>
    </row>
    <row r="358" spans="1:16" s="29" customFormat="1" hidden="1" x14ac:dyDescent="0.2">
      <c r="A358" s="54" t="s">
        <v>513</v>
      </c>
      <c r="B358" s="16" t="s">
        <v>186</v>
      </c>
      <c r="C358" s="16" t="s">
        <v>130</v>
      </c>
      <c r="D358" s="46" t="s">
        <v>356</v>
      </c>
      <c r="E358" s="70"/>
      <c r="F358" s="100"/>
      <c r="G358" s="100"/>
      <c r="H358" s="100"/>
      <c r="I358" s="100"/>
      <c r="J358" s="70">
        <f>L358+O358</f>
        <v>0</v>
      </c>
      <c r="K358" s="100"/>
      <c r="L358" s="100"/>
      <c r="M358" s="100"/>
      <c r="N358" s="100"/>
      <c r="O358" s="100">
        <f>K358</f>
        <v>0</v>
      </c>
      <c r="P358" s="95">
        <f t="shared" si="81"/>
        <v>0</v>
      </c>
    </row>
    <row r="359" spans="1:16" s="29" customFormat="1" hidden="1" x14ac:dyDescent="0.2">
      <c r="A359" s="54" t="s">
        <v>494</v>
      </c>
      <c r="B359" s="16" t="s">
        <v>191</v>
      </c>
      <c r="C359" s="16"/>
      <c r="D359" s="46" t="s">
        <v>193</v>
      </c>
      <c r="E359" s="70">
        <f>E360</f>
        <v>199000</v>
      </c>
      <c r="F359" s="70">
        <f t="shared" ref="F359:O359" si="83">F360</f>
        <v>199000</v>
      </c>
      <c r="G359" s="70">
        <f t="shared" si="83"/>
        <v>0</v>
      </c>
      <c r="H359" s="70">
        <f t="shared" si="83"/>
        <v>0</v>
      </c>
      <c r="I359" s="70">
        <f t="shared" si="83"/>
        <v>0</v>
      </c>
      <c r="J359" s="70">
        <f t="shared" si="83"/>
        <v>0</v>
      </c>
      <c r="K359" s="70">
        <f>K360</f>
        <v>0</v>
      </c>
      <c r="L359" s="70">
        <f t="shared" si="83"/>
        <v>0</v>
      </c>
      <c r="M359" s="70">
        <f t="shared" si="83"/>
        <v>0</v>
      </c>
      <c r="N359" s="70">
        <f t="shared" si="83"/>
        <v>0</v>
      </c>
      <c r="O359" s="70">
        <f t="shared" si="83"/>
        <v>0</v>
      </c>
      <c r="P359" s="95">
        <f t="shared" si="81"/>
        <v>199000</v>
      </c>
    </row>
    <row r="360" spans="1:16" s="14" customFormat="1" ht="16.899999999999999" customHeight="1" x14ac:dyDescent="0.2">
      <c r="A360" s="52" t="s">
        <v>495</v>
      </c>
      <c r="B360" s="41" t="s">
        <v>195</v>
      </c>
      <c r="C360" s="41" t="s">
        <v>130</v>
      </c>
      <c r="D360" s="42" t="s">
        <v>196</v>
      </c>
      <c r="E360" s="66">
        <f>F360+I360</f>
        <v>199000</v>
      </c>
      <c r="F360" s="98">
        <v>199000</v>
      </c>
      <c r="G360" s="98"/>
      <c r="H360" s="98"/>
      <c r="I360" s="98"/>
      <c r="J360" s="70">
        <f>L360+O360</f>
        <v>0</v>
      </c>
      <c r="K360" s="98"/>
      <c r="L360" s="98"/>
      <c r="M360" s="98"/>
      <c r="N360" s="98"/>
      <c r="O360" s="98"/>
      <c r="P360" s="110">
        <f t="shared" si="81"/>
        <v>199000</v>
      </c>
    </row>
    <row r="361" spans="1:16" s="6" customFormat="1" ht="15" customHeight="1" x14ac:dyDescent="0.2">
      <c r="A361" s="55">
        <v>3700000</v>
      </c>
      <c r="B361" s="43"/>
      <c r="C361" s="44"/>
      <c r="D361" s="149" t="s">
        <v>77</v>
      </c>
      <c r="E361" s="150">
        <f>E362</f>
        <v>37997700</v>
      </c>
      <c r="F361" s="150">
        <f t="shared" ref="F361:O361" si="84">F362</f>
        <v>32997700</v>
      </c>
      <c r="G361" s="150">
        <f t="shared" si="84"/>
        <v>6171200</v>
      </c>
      <c r="H361" s="150">
        <f t="shared" si="84"/>
        <v>105600</v>
      </c>
      <c r="I361" s="150">
        <f t="shared" si="84"/>
        <v>0</v>
      </c>
      <c r="J361" s="150">
        <f t="shared" si="84"/>
        <v>3137500</v>
      </c>
      <c r="K361" s="150">
        <f>K362</f>
        <v>3137500</v>
      </c>
      <c r="L361" s="150">
        <f t="shared" si="84"/>
        <v>0</v>
      </c>
      <c r="M361" s="150">
        <f t="shared" si="84"/>
        <v>0</v>
      </c>
      <c r="N361" s="150">
        <f t="shared" si="84"/>
        <v>0</v>
      </c>
      <c r="O361" s="150">
        <f t="shared" si="84"/>
        <v>3137500</v>
      </c>
      <c r="P361" s="95">
        <f t="shared" si="81"/>
        <v>41135200</v>
      </c>
    </row>
    <row r="362" spans="1:16" s="6" customFormat="1" x14ac:dyDescent="0.2">
      <c r="A362" s="53" t="s">
        <v>378</v>
      </c>
      <c r="B362" s="45"/>
      <c r="C362" s="44"/>
      <c r="D362" s="142" t="s">
        <v>77</v>
      </c>
      <c r="E362" s="150">
        <f>E363+E365+E367+E364+E366</f>
        <v>37997700</v>
      </c>
      <c r="F362" s="150">
        <f t="shared" ref="F362:P362" si="85">F363+F365+F367+F364+F366</f>
        <v>32997700</v>
      </c>
      <c r="G362" s="150">
        <f t="shared" si="85"/>
        <v>6171200</v>
      </c>
      <c r="H362" s="150">
        <f t="shared" si="85"/>
        <v>105600</v>
      </c>
      <c r="I362" s="150">
        <f t="shared" si="85"/>
        <v>0</v>
      </c>
      <c r="J362" s="150">
        <f>J363+J365+J367+J364+J366</f>
        <v>3137500</v>
      </c>
      <c r="K362" s="150">
        <f>K363+K365+K367+K364+K366</f>
        <v>3137500</v>
      </c>
      <c r="L362" s="150">
        <f t="shared" si="85"/>
        <v>0</v>
      </c>
      <c r="M362" s="150">
        <f t="shared" si="85"/>
        <v>0</v>
      </c>
      <c r="N362" s="150">
        <f t="shared" si="85"/>
        <v>0</v>
      </c>
      <c r="O362" s="150">
        <f t="shared" si="85"/>
        <v>3137500</v>
      </c>
      <c r="P362" s="150">
        <f t="shared" si="85"/>
        <v>41135200</v>
      </c>
    </row>
    <row r="363" spans="1:16" s="6" customFormat="1" ht="25.9" customHeight="1" x14ac:dyDescent="0.2">
      <c r="A363" s="53" t="s">
        <v>379</v>
      </c>
      <c r="B363" s="38" t="s">
        <v>199</v>
      </c>
      <c r="C363" s="38" t="s">
        <v>124</v>
      </c>
      <c r="D363" s="106" t="s">
        <v>198</v>
      </c>
      <c r="E363" s="70">
        <f>F363+I363</f>
        <v>7997700</v>
      </c>
      <c r="F363" s="71">
        <f>7544700+453000</f>
        <v>7997700</v>
      </c>
      <c r="G363" s="71">
        <f>5800000+371200</f>
        <v>6171200</v>
      </c>
      <c r="H363" s="71">
        <v>105600</v>
      </c>
      <c r="I363" s="71"/>
      <c r="J363" s="70">
        <f>L363+O363</f>
        <v>3137500</v>
      </c>
      <c r="K363" s="71">
        <v>3137500</v>
      </c>
      <c r="L363" s="71"/>
      <c r="M363" s="71"/>
      <c r="N363" s="71"/>
      <c r="O363" s="71">
        <f>K363</f>
        <v>3137500</v>
      </c>
      <c r="P363" s="95">
        <f>E363+J363</f>
        <v>11135200</v>
      </c>
    </row>
    <row r="364" spans="1:16" s="6" customFormat="1" x14ac:dyDescent="0.2">
      <c r="A364" s="53" t="s">
        <v>550</v>
      </c>
      <c r="B364" s="38" t="s">
        <v>29</v>
      </c>
      <c r="C364" s="38" t="s">
        <v>551</v>
      </c>
      <c r="D364" s="102" t="s">
        <v>552</v>
      </c>
      <c r="E364" s="70">
        <f>F364+I364</f>
        <v>25000000</v>
      </c>
      <c r="F364" s="71">
        <v>25000000</v>
      </c>
      <c r="G364" s="71"/>
      <c r="H364" s="71"/>
      <c r="I364" s="71"/>
      <c r="J364" s="70"/>
      <c r="K364" s="71"/>
      <c r="L364" s="71"/>
      <c r="M364" s="71"/>
      <c r="N364" s="71"/>
      <c r="O364" s="71"/>
      <c r="P364" s="95">
        <f>E364+J364</f>
        <v>25000000</v>
      </c>
    </row>
    <row r="365" spans="1:16" s="6" customFormat="1" x14ac:dyDescent="0.2">
      <c r="A365" s="53" t="s">
        <v>381</v>
      </c>
      <c r="B365" s="45" t="s">
        <v>380</v>
      </c>
      <c r="C365" s="64" t="s">
        <v>137</v>
      </c>
      <c r="D365" s="187" t="s">
        <v>78</v>
      </c>
      <c r="E365" s="95">
        <v>5000000</v>
      </c>
      <c r="F365" s="71"/>
      <c r="G365" s="71"/>
      <c r="H365" s="71"/>
      <c r="I365" s="71"/>
      <c r="J365" s="70">
        <f>L365+O365</f>
        <v>0</v>
      </c>
      <c r="K365" s="71"/>
      <c r="L365" s="71"/>
      <c r="M365" s="71"/>
      <c r="N365" s="71"/>
      <c r="O365" s="71">
        <f>K365</f>
        <v>0</v>
      </c>
      <c r="P365" s="95">
        <f>E365+J365</f>
        <v>5000000</v>
      </c>
    </row>
    <row r="366" spans="1:16" s="6" customFormat="1" ht="20.25" hidden="1" customHeight="1" x14ac:dyDescent="0.2">
      <c r="A366" s="53" t="s">
        <v>534</v>
      </c>
      <c r="B366" s="45" t="s">
        <v>535</v>
      </c>
      <c r="C366" s="64" t="s">
        <v>524</v>
      </c>
      <c r="D366" s="187" t="s">
        <v>536</v>
      </c>
      <c r="E366" s="150">
        <v>0</v>
      </c>
      <c r="F366" s="71"/>
      <c r="G366" s="71"/>
      <c r="H366" s="71"/>
      <c r="I366" s="71"/>
      <c r="J366" s="70">
        <f>L366+O366</f>
        <v>0</v>
      </c>
      <c r="K366" s="71"/>
      <c r="L366" s="71"/>
      <c r="M366" s="71"/>
      <c r="N366" s="71"/>
      <c r="O366" s="71">
        <f>K366</f>
        <v>0</v>
      </c>
      <c r="P366" s="95">
        <f>E366+J366</f>
        <v>0</v>
      </c>
    </row>
    <row r="367" spans="1:16" s="6" customFormat="1" ht="25.5" hidden="1" x14ac:dyDescent="0.2">
      <c r="A367" s="53" t="s">
        <v>525</v>
      </c>
      <c r="B367" s="45" t="s">
        <v>522</v>
      </c>
      <c r="C367" s="64" t="s">
        <v>524</v>
      </c>
      <c r="D367" s="187" t="s">
        <v>523</v>
      </c>
      <c r="E367" s="150">
        <f>F367+I367</f>
        <v>0</v>
      </c>
      <c r="F367" s="71"/>
      <c r="G367" s="71"/>
      <c r="H367" s="71"/>
      <c r="I367" s="71"/>
      <c r="J367" s="70">
        <f>L367+O367</f>
        <v>0</v>
      </c>
      <c r="K367" s="71"/>
      <c r="L367" s="71"/>
      <c r="M367" s="71"/>
      <c r="N367" s="71"/>
      <c r="O367" s="71">
        <f>K367</f>
        <v>0</v>
      </c>
      <c r="P367" s="95">
        <f>E367+J367</f>
        <v>0</v>
      </c>
    </row>
    <row r="368" spans="1:16" ht="15.75" customHeight="1" x14ac:dyDescent="0.2">
      <c r="A368" s="53"/>
      <c r="B368" s="103"/>
      <c r="C368" s="188"/>
      <c r="D368" s="189" t="s">
        <v>79</v>
      </c>
      <c r="E368" s="107">
        <f>E14+E40+E83+E137+E224+E230+E243+E260+E293+E347+E361</f>
        <v>844039690</v>
      </c>
      <c r="F368" s="107">
        <f t="shared" ref="F368:O368" si="86">F14+F40+F83+F137+F224+F230+F243+F260+F293+F347+F361</f>
        <v>839039690</v>
      </c>
      <c r="G368" s="107">
        <f t="shared" si="86"/>
        <v>475582600</v>
      </c>
      <c r="H368" s="107">
        <f t="shared" si="86"/>
        <v>61270600</v>
      </c>
      <c r="I368" s="107">
        <f t="shared" si="86"/>
        <v>0</v>
      </c>
      <c r="J368" s="107">
        <f t="shared" si="86"/>
        <v>140049678</v>
      </c>
      <c r="K368" s="107">
        <f t="shared" si="86"/>
        <v>112136310</v>
      </c>
      <c r="L368" s="107">
        <f t="shared" si="86"/>
        <v>27423308</v>
      </c>
      <c r="M368" s="107">
        <f t="shared" si="86"/>
        <v>2906550</v>
      </c>
      <c r="N368" s="107">
        <f t="shared" si="86"/>
        <v>783116</v>
      </c>
      <c r="O368" s="107">
        <f t="shared" si="86"/>
        <v>112626370</v>
      </c>
      <c r="P368" s="107">
        <f>P14+P40+P83+P137+P224+P230+P243+P260+P293+P347+P361</f>
        <v>984089368</v>
      </c>
    </row>
    <row r="369" spans="1:18" x14ac:dyDescent="0.2">
      <c r="A369" s="61"/>
      <c r="B369" s="62"/>
      <c r="C369" s="63"/>
      <c r="P369" s="203"/>
    </row>
    <row r="370" spans="1:18" ht="19.5" customHeight="1" x14ac:dyDescent="0.2">
      <c r="A370" s="61"/>
      <c r="B370" s="62"/>
      <c r="C370" s="63"/>
      <c r="D370" s="7" t="s">
        <v>71</v>
      </c>
      <c r="E370" s="7"/>
      <c r="F370" s="7"/>
      <c r="G370" s="7"/>
      <c r="H370" s="7"/>
      <c r="I370" s="7"/>
      <c r="J370" s="7"/>
      <c r="K370" s="7"/>
      <c r="O370" s="7" t="s">
        <v>635</v>
      </c>
    </row>
    <row r="371" spans="1:18" ht="19.5" customHeight="1" x14ac:dyDescent="0.25">
      <c r="A371" s="61"/>
      <c r="B371" s="62"/>
      <c r="C371" s="63"/>
      <c r="D371" s="206" t="s">
        <v>633</v>
      </c>
      <c r="E371" s="207"/>
      <c r="O371" t="s">
        <v>636</v>
      </c>
    </row>
    <row r="372" spans="1:18" ht="13.9" customHeight="1" x14ac:dyDescent="0.2"/>
    <row r="373" spans="1:18" x14ac:dyDescent="0.2">
      <c r="E373">
        <v>960538500</v>
      </c>
      <c r="J373">
        <v>35413368</v>
      </c>
      <c r="K373">
        <v>7500000</v>
      </c>
      <c r="P373">
        <v>975572068</v>
      </c>
      <c r="Q373" t="s">
        <v>611</v>
      </c>
      <c r="R373" t="s">
        <v>616</v>
      </c>
    </row>
    <row r="374" spans="1:18" x14ac:dyDescent="0.2">
      <c r="E374">
        <f>E373-E368</f>
        <v>116498810</v>
      </c>
      <c r="J374">
        <f>J373-J368</f>
        <v>-104636310</v>
      </c>
      <c r="K374">
        <f>K373-K368</f>
        <v>-104636310</v>
      </c>
      <c r="P374">
        <f>P373-P368</f>
        <v>-8517300</v>
      </c>
      <c r="Q374" t="s">
        <v>615</v>
      </c>
      <c r="R374" t="s">
        <v>617</v>
      </c>
    </row>
    <row r="375" spans="1:18" x14ac:dyDescent="0.2">
      <c r="E375">
        <v>116498810</v>
      </c>
      <c r="J375">
        <v>101498810</v>
      </c>
      <c r="K375">
        <v>101498810</v>
      </c>
      <c r="P375">
        <v>15000000</v>
      </c>
      <c r="Q375" t="s">
        <v>613</v>
      </c>
      <c r="R375" t="s">
        <v>612</v>
      </c>
    </row>
    <row r="376" spans="1:18" x14ac:dyDescent="0.2">
      <c r="E376">
        <f>E374-E375</f>
        <v>0</v>
      </c>
      <c r="J376">
        <f>J375+J374</f>
        <v>-3137500</v>
      </c>
      <c r="K376">
        <f>K375+K374</f>
        <v>-3137500</v>
      </c>
      <c r="P376">
        <f>P375+P374</f>
        <v>6482700</v>
      </c>
    </row>
    <row r="377" spans="1:18" x14ac:dyDescent="0.2">
      <c r="E377">
        <v>0</v>
      </c>
      <c r="J377">
        <v>-3137500</v>
      </c>
      <c r="K377">
        <v>-3137500</v>
      </c>
      <c r="P377">
        <f>P374+P375-P376</f>
        <v>0</v>
      </c>
      <c r="Q377" t="s">
        <v>614</v>
      </c>
      <c r="R377" t="s">
        <v>618</v>
      </c>
    </row>
    <row r="378" spans="1:18" x14ac:dyDescent="0.2">
      <c r="E378">
        <f>E377-E376</f>
        <v>0</v>
      </c>
      <c r="J378">
        <f>J377-J376</f>
        <v>0</v>
      </c>
      <c r="K378">
        <f>K377-K376</f>
        <v>0</v>
      </c>
    </row>
  </sheetData>
  <mergeCells count="25">
    <mergeCell ref="A9:A12"/>
    <mergeCell ref="B9:B12"/>
    <mergeCell ref="C9:C12"/>
    <mergeCell ref="D9:D12"/>
    <mergeCell ref="E9:I9"/>
    <mergeCell ref="J9:O9"/>
    <mergeCell ref="J10:J12"/>
    <mergeCell ref="K10:K12"/>
    <mergeCell ref="L10:L12"/>
    <mergeCell ref="M10:N10"/>
    <mergeCell ref="N2:P2"/>
    <mergeCell ref="N4:P4"/>
    <mergeCell ref="C5:P5"/>
    <mergeCell ref="C6:P6"/>
    <mergeCell ref="G11:G12"/>
    <mergeCell ref="H11:H12"/>
    <mergeCell ref="M11:M12"/>
    <mergeCell ref="N11:N12"/>
    <mergeCell ref="D371:E371"/>
    <mergeCell ref="P9:P12"/>
    <mergeCell ref="E10:E12"/>
    <mergeCell ref="F10:F12"/>
    <mergeCell ref="G10:H10"/>
    <mergeCell ref="I10:I12"/>
    <mergeCell ref="O10:O12"/>
  </mergeCells>
  <hyperlinks>
    <hyperlink ref="C290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9" fitToHeight="9" orientation="landscape" r:id="rId1"/>
  <headerFooter differentFirst="1" alignWithMargins="0">
    <oddHeader>&amp;RПродовження додатка</oddHeader>
  </headerFooter>
  <rowBreaks count="1" manualBreakCount="1">
    <brk id="36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2019-10-29T11:51:09Z</cp:lastPrinted>
  <dcterms:created xsi:type="dcterms:W3CDTF">2016-02-15T14:53:30Z</dcterms:created>
  <dcterms:modified xsi:type="dcterms:W3CDTF">2021-09-29T07:26:28Z</dcterms:modified>
</cp:coreProperties>
</file>