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4\Melnikova\документы\windows\pc1\рабочее\Share\ВИКОНАВЧИЙ КОМІТЕТ\ЗАСІДАННЯ ВИКОНКОМУ\2022\февраль\10.02.2022\10.02.2022\6. фінансові питання\внесення змін до бюджету\"/>
    </mc:Choice>
  </mc:AlternateContent>
  <bookViews>
    <workbookView xWindow="0" yWindow="0" windowWidth="20490" windowHeight="7620" tabRatio="669"/>
  </bookViews>
  <sheets>
    <sheet name="Лист1  (3)" sheetId="7" r:id="rId1"/>
  </sheets>
  <definedNames>
    <definedName name="_xlnm.Print_Titles" localSheetId="0">'Лист1  (3)'!$12:$12</definedName>
    <definedName name="_xlnm.Print_Area" localSheetId="0">'Лист1  (3)'!$A$1:$J$250</definedName>
  </definedNames>
  <calcPr calcId="191029" fullCalcOnLoad="1"/>
</workbook>
</file>

<file path=xl/calcChain.xml><?xml version="1.0" encoding="utf-8"?>
<calcChain xmlns="http://schemas.openxmlformats.org/spreadsheetml/2006/main">
  <c r="J203" i="7" l="1"/>
  <c r="I203" i="7"/>
  <c r="J169" i="7"/>
  <c r="J244" i="7"/>
  <c r="I169" i="7"/>
  <c r="I244" i="7"/>
  <c r="J175" i="7"/>
  <c r="G172" i="7"/>
  <c r="G173" i="7"/>
  <c r="G174" i="7"/>
  <c r="G175" i="7"/>
  <c r="I147" i="7"/>
  <c r="I146" i="7"/>
  <c r="H221" i="7"/>
  <c r="I185" i="7"/>
  <c r="I205" i="7"/>
  <c r="J205" i="7"/>
  <c r="I200" i="7"/>
  <c r="J200" i="7"/>
  <c r="H147" i="7"/>
  <c r="H146" i="7"/>
  <c r="G146" i="7"/>
  <c r="J178" i="7"/>
  <c r="I204" i="7"/>
  <c r="G204" i="7"/>
  <c r="I196" i="7"/>
  <c r="H110" i="7"/>
  <c r="I44" i="7"/>
  <c r="G44" i="7"/>
  <c r="G135" i="7"/>
  <c r="I199" i="7"/>
  <c r="G199" i="7"/>
  <c r="H185" i="7"/>
  <c r="I181" i="7"/>
  <c r="G181" i="7"/>
  <c r="G196" i="7"/>
  <c r="I173" i="7"/>
  <c r="I201" i="7"/>
  <c r="J201" i="7"/>
  <c r="H83" i="7"/>
  <c r="J185" i="7"/>
  <c r="H205" i="7"/>
  <c r="G205" i="7"/>
  <c r="H154" i="7"/>
  <c r="H150" i="7"/>
  <c r="G150" i="7"/>
  <c r="J43" i="7"/>
  <c r="H234" i="7"/>
  <c r="H94" i="7"/>
  <c r="H89" i="7"/>
  <c r="H82" i="7"/>
  <c r="G82" i="7"/>
  <c r="H48" i="7"/>
  <c r="G48" i="7"/>
  <c r="H36" i="7"/>
  <c r="I36" i="7"/>
  <c r="I15" i="7"/>
  <c r="H99" i="7"/>
  <c r="H87" i="7"/>
  <c r="H79" i="7"/>
  <c r="G79" i="7"/>
  <c r="H27" i="7"/>
  <c r="G27" i="7"/>
  <c r="G119" i="7"/>
  <c r="J182" i="7"/>
  <c r="H186" i="7"/>
  <c r="G186" i="7"/>
  <c r="J229" i="7"/>
  <c r="J221" i="7"/>
  <c r="J117" i="7"/>
  <c r="J184" i="7"/>
  <c r="J48" i="7"/>
  <c r="G216" i="7"/>
  <c r="J215" i="7"/>
  <c r="G215" i="7"/>
  <c r="J214" i="7"/>
  <c r="G214" i="7"/>
  <c r="J213" i="7"/>
  <c r="J212" i="7"/>
  <c r="J211" i="7"/>
  <c r="G211" i="7"/>
  <c r="G210" i="7"/>
  <c r="G209" i="7"/>
  <c r="J208" i="7"/>
  <c r="G208" i="7"/>
  <c r="J207" i="7"/>
  <c r="G206" i="7"/>
  <c r="G202" i="7"/>
  <c r="J198" i="7"/>
  <c r="G198" i="7"/>
  <c r="J197" i="7"/>
  <c r="G197" i="7"/>
  <c r="J195" i="7"/>
  <c r="G195" i="7"/>
  <c r="J194" i="7"/>
  <c r="G193" i="7"/>
  <c r="G192" i="7"/>
  <c r="J191" i="7"/>
  <c r="G190" i="7"/>
  <c r="G189" i="7"/>
  <c r="J188" i="7"/>
  <c r="G188" i="7"/>
  <c r="G187" i="7"/>
  <c r="G184" i="7"/>
  <c r="G183" i="7"/>
  <c r="G182" i="7"/>
  <c r="J180" i="7"/>
  <c r="G180" i="7"/>
  <c r="J179" i="7"/>
  <c r="G179" i="7"/>
  <c r="G178" i="7"/>
  <c r="G177" i="7"/>
  <c r="G176" i="7"/>
  <c r="J174" i="7"/>
  <c r="J172" i="7"/>
  <c r="G171" i="7"/>
  <c r="J170" i="7"/>
  <c r="G170" i="7"/>
  <c r="H158" i="7"/>
  <c r="G98" i="7"/>
  <c r="G94" i="7"/>
  <c r="G125" i="7"/>
  <c r="J87" i="7"/>
  <c r="J217" i="7"/>
  <c r="J236" i="7"/>
  <c r="G106" i="7"/>
  <c r="J41" i="7"/>
  <c r="J241" i="7"/>
  <c r="J109" i="7"/>
  <c r="G109" i="7"/>
  <c r="H71" i="7"/>
  <c r="G77" i="7"/>
  <c r="H233" i="7"/>
  <c r="I233" i="7"/>
  <c r="G233" i="7"/>
  <c r="J84" i="7"/>
  <c r="J242" i="7"/>
  <c r="J233" i="7"/>
  <c r="G84" i="7"/>
  <c r="G29" i="7"/>
  <c r="G243" i="7"/>
  <c r="G242" i="7"/>
  <c r="G241" i="7"/>
  <c r="G240" i="7"/>
  <c r="G239" i="7"/>
  <c r="G238" i="7"/>
  <c r="G237" i="7"/>
  <c r="G236" i="7"/>
  <c r="G235" i="7"/>
  <c r="G234" i="7"/>
  <c r="G232" i="7"/>
  <c r="I231" i="7"/>
  <c r="G231" i="7"/>
  <c r="H231" i="7"/>
  <c r="G230" i="7"/>
  <c r="G229" i="7"/>
  <c r="G228" i="7"/>
  <c r="G227" i="7"/>
  <c r="G226" i="7"/>
  <c r="I225" i="7"/>
  <c r="G225" i="7"/>
  <c r="G224" i="7"/>
  <c r="H223" i="7"/>
  <c r="G223" i="7"/>
  <c r="G222" i="7"/>
  <c r="I221" i="7"/>
  <c r="G221" i="7"/>
  <c r="G220" i="7"/>
  <c r="G219" i="7"/>
  <c r="G218" i="7"/>
  <c r="G217" i="7"/>
  <c r="G168" i="7"/>
  <c r="G167" i="7"/>
  <c r="G166" i="7"/>
  <c r="G165" i="7"/>
  <c r="J164" i="7"/>
  <c r="I164" i="7"/>
  <c r="G164" i="7"/>
  <c r="G163" i="7"/>
  <c r="G162" i="7"/>
  <c r="J161" i="7"/>
  <c r="I161" i="7"/>
  <c r="G153" i="7"/>
  <c r="G152" i="7"/>
  <c r="G160" i="7"/>
  <c r="J159" i="7"/>
  <c r="I159" i="7"/>
  <c r="I158" i="7"/>
  <c r="G158" i="7"/>
  <c r="H159" i="7"/>
  <c r="G157" i="7"/>
  <c r="G156" i="7"/>
  <c r="G155" i="7"/>
  <c r="J150" i="7"/>
  <c r="I150" i="7"/>
  <c r="G149" i="7"/>
  <c r="J148" i="7"/>
  <c r="I148" i="7"/>
  <c r="H148" i="7"/>
  <c r="G148" i="7"/>
  <c r="G145" i="7"/>
  <c r="G144" i="7"/>
  <c r="G143" i="7"/>
  <c r="G142" i="7"/>
  <c r="G141" i="7"/>
  <c r="G140" i="7"/>
  <c r="G139" i="7"/>
  <c r="G138" i="7"/>
  <c r="G137" i="7"/>
  <c r="G136" i="7"/>
  <c r="G134" i="7"/>
  <c r="G133" i="7"/>
  <c r="G132" i="7"/>
  <c r="G131" i="7"/>
  <c r="G130" i="7"/>
  <c r="G129" i="7"/>
  <c r="G128" i="7"/>
  <c r="G127" i="7"/>
  <c r="G126" i="7"/>
  <c r="G124" i="7"/>
  <c r="G123" i="7"/>
  <c r="G122" i="7"/>
  <c r="G121" i="7"/>
  <c r="G120" i="7"/>
  <c r="G118" i="7"/>
  <c r="G117" i="7"/>
  <c r="G116" i="7"/>
  <c r="G115" i="7"/>
  <c r="G114" i="7"/>
  <c r="G113" i="7"/>
  <c r="G112" i="7"/>
  <c r="J111" i="7"/>
  <c r="I111" i="7"/>
  <c r="G111" i="7"/>
  <c r="H111" i="7"/>
  <c r="J110" i="7"/>
  <c r="I110" i="7"/>
  <c r="G108" i="7"/>
  <c r="G107" i="7"/>
  <c r="G105" i="7"/>
  <c r="G104" i="7"/>
  <c r="G103" i="7"/>
  <c r="G102" i="7"/>
  <c r="G101" i="7"/>
  <c r="G100" i="7"/>
  <c r="G99" i="7"/>
  <c r="G97" i="7"/>
  <c r="G96" i="7"/>
  <c r="G95" i="7"/>
  <c r="G93" i="7"/>
  <c r="G92" i="7"/>
  <c r="G91" i="7"/>
  <c r="G90" i="7"/>
  <c r="G88" i="7"/>
  <c r="G86" i="7"/>
  <c r="G85" i="7"/>
  <c r="I82" i="7"/>
  <c r="I79" i="7"/>
  <c r="G81" i="7"/>
  <c r="G80" i="7"/>
  <c r="G78" i="7"/>
  <c r="G76" i="7"/>
  <c r="G75" i="7"/>
  <c r="H74" i="7"/>
  <c r="G74" i="7"/>
  <c r="G73" i="7"/>
  <c r="G72" i="7"/>
  <c r="I71" i="7"/>
  <c r="G71" i="7"/>
  <c r="G70" i="7"/>
  <c r="G69" i="7"/>
  <c r="G68" i="7"/>
  <c r="G67" i="7"/>
  <c r="G66" i="7"/>
  <c r="G65" i="7"/>
  <c r="G64" i="7"/>
  <c r="G63" i="7"/>
  <c r="G62" i="7"/>
  <c r="G61" i="7"/>
  <c r="G60" i="7"/>
  <c r="G59" i="7"/>
  <c r="G58" i="7"/>
  <c r="G57" i="7"/>
  <c r="G56" i="7"/>
  <c r="G55" i="7"/>
  <c r="G54" i="7"/>
  <c r="G53" i="7"/>
  <c r="G52" i="7"/>
  <c r="I51" i="7"/>
  <c r="H51" i="7"/>
  <c r="G51" i="7"/>
  <c r="G50" i="7"/>
  <c r="G49" i="7"/>
  <c r="G47" i="7"/>
  <c r="G46" i="7"/>
  <c r="G45" i="7"/>
  <c r="G43" i="7"/>
  <c r="G42" i="7"/>
  <c r="G40" i="7"/>
  <c r="G39" i="7"/>
  <c r="G38" i="7"/>
  <c r="G37" i="7"/>
  <c r="G35" i="7"/>
  <c r="G34" i="7"/>
  <c r="G33" i="7"/>
  <c r="G32" i="7"/>
  <c r="G31" i="7"/>
  <c r="G30" i="7"/>
  <c r="G28" i="7"/>
  <c r="G26" i="7"/>
  <c r="G25" i="7"/>
  <c r="G24" i="7"/>
  <c r="G23" i="7"/>
  <c r="G22" i="7"/>
  <c r="G21" i="7"/>
  <c r="G20" i="7"/>
  <c r="G19" i="7"/>
  <c r="G18" i="7"/>
  <c r="H17" i="7"/>
  <c r="G17" i="7"/>
  <c r="G16" i="7"/>
  <c r="J83" i="7"/>
  <c r="J79" i="7"/>
  <c r="G41" i="7"/>
  <c r="J176" i="7"/>
  <c r="G213" i="7"/>
  <c r="J183" i="7"/>
  <c r="J192" i="7"/>
  <c r="G207" i="7"/>
  <c r="J173" i="7"/>
  <c r="J177" i="7"/>
  <c r="J181" i="7"/>
  <c r="G191" i="7"/>
  <c r="G194" i="7"/>
  <c r="J202" i="7"/>
  <c r="J171" i="7"/>
  <c r="G212" i="7"/>
  <c r="G161" i="7"/>
  <c r="J158" i="7"/>
  <c r="G87" i="7"/>
  <c r="G89" i="7"/>
  <c r="G201" i="7"/>
  <c r="G36" i="7"/>
  <c r="J36" i="7"/>
  <c r="J15" i="7"/>
  <c r="G83" i="7"/>
  <c r="H151" i="7"/>
  <c r="G151" i="7"/>
  <c r="G203" i="7"/>
  <c r="G185" i="7"/>
  <c r="G154" i="7"/>
  <c r="G110" i="7"/>
  <c r="J196" i="7"/>
  <c r="J147" i="7"/>
  <c r="J146" i="7"/>
  <c r="G147" i="7"/>
  <c r="G159" i="7"/>
  <c r="H15" i="7"/>
  <c r="J204" i="7"/>
  <c r="H169" i="7"/>
  <c r="G200" i="7"/>
  <c r="J199" i="7"/>
  <c r="G169" i="7"/>
  <c r="G244" i="7"/>
  <c r="H244" i="7"/>
  <c r="G15" i="7"/>
</calcChain>
</file>

<file path=xl/sharedStrings.xml><?xml version="1.0" encoding="utf-8"?>
<sst xmlns="http://schemas.openxmlformats.org/spreadsheetml/2006/main" count="1075" uniqueCount="595">
  <si>
    <t>Додаток 7</t>
  </si>
  <si>
    <t>Загальний фонд</t>
  </si>
  <si>
    <t>Спеціальний фонд</t>
  </si>
  <si>
    <t>Виконавчий комітет Мелітопольської міської ради Запорізької області</t>
  </si>
  <si>
    <t>1090</t>
  </si>
  <si>
    <t>1030</t>
  </si>
  <si>
    <t>0830</t>
  </si>
  <si>
    <t>0421</t>
  </si>
  <si>
    <t>180409</t>
  </si>
  <si>
    <t>Внески органів влади Автономної Республіки Крим та органів місцевого самоврядування у статутні капітали суб'єктів підприємницької діяльності</t>
  </si>
  <si>
    <t>Охорона і раціональне використання земель</t>
  </si>
  <si>
    <t>0470</t>
  </si>
  <si>
    <t>0490</t>
  </si>
  <si>
    <t>200700</t>
  </si>
  <si>
    <t>0540</t>
  </si>
  <si>
    <t>Інші природоохоронні заходи</t>
  </si>
  <si>
    <t>0320</t>
  </si>
  <si>
    <t xml:space="preserve"> Видатки на запобігання та ліквідації надзвичайних ситуацій та наслідків стихийного лиха</t>
  </si>
  <si>
    <t>0133</t>
  </si>
  <si>
    <t>Інші видатки</t>
  </si>
  <si>
    <t>Відділ охорони здоров"я Мелітопольської міської ради Запорізької області</t>
  </si>
  <si>
    <t>080101</t>
  </si>
  <si>
    <t xml:space="preserve">Лікарні </t>
  </si>
  <si>
    <t>080102</t>
  </si>
  <si>
    <t xml:space="preserve">Територіальні медичні об'єднання </t>
  </si>
  <si>
    <t>081002</t>
  </si>
  <si>
    <t>0763</t>
  </si>
  <si>
    <t>Інші заходи по охороні здоров"я</t>
  </si>
  <si>
    <t>Міська програма "Медична допомога ветеранів війни та прирівняних до них (стаціонарне та амбулаторне лікування) на 2014 рік" від 30.10.2013 №5/28</t>
  </si>
  <si>
    <t>Управління соціального захисту населення  Мелітопольської міської ради Запорізької області</t>
  </si>
  <si>
    <t>Інші видатки на соціальний захист ветеранів війни та праці</t>
  </si>
  <si>
    <t>1040</t>
  </si>
  <si>
    <t>0620</t>
  </si>
  <si>
    <t>0456</t>
  </si>
  <si>
    <t>Управління комунальною власністю Мелітопольської міської ради Запорізької області</t>
  </si>
  <si>
    <t>Міська програма "Проведення експертно - грошової оцінки землі на території м. Мелітополя" на 2015 рік  від 29.05.2015 №5/22</t>
  </si>
  <si>
    <t>0829</t>
  </si>
  <si>
    <t>0910</t>
  </si>
  <si>
    <t>0921</t>
  </si>
  <si>
    <t>0960</t>
  </si>
  <si>
    <t>0990</t>
  </si>
  <si>
    <t>0731</t>
  </si>
  <si>
    <t>0810</t>
  </si>
  <si>
    <t>0411</t>
  </si>
  <si>
    <t>Міська програма "Заходи з землеустрою та охорони земель у м.Мелітополі Запорізької областік" від 23.12.2014 №2/61</t>
  </si>
  <si>
    <t>Міська програма "Заходи, спрямовані на пропаганду охорони навколишнього природного середовища" від 25.12.2015р. №1/52</t>
  </si>
  <si>
    <t>Запорізької області  ___скликання</t>
  </si>
  <si>
    <t>Управління освіти Мелітопольської міської ради Запорізької області</t>
  </si>
  <si>
    <t>070807</t>
  </si>
  <si>
    <t>Інші освітні програми</t>
  </si>
  <si>
    <t>Міська програма "Вчитель" від 26.02.2016 №5/3</t>
  </si>
  <si>
    <t>Міська програма 'Охорона та громадський порядок" від 15.04.2016 № 3/5</t>
  </si>
  <si>
    <t>1060</t>
  </si>
  <si>
    <t>Міська програма "Поповнення статутного капіталу комунального підприємства "Проектно-виробниче архітектурно-планувальне бюро" Мелітопольської міської ради Запорізької області''  від 25.12.2015 № 1/57</t>
  </si>
  <si>
    <t>Міська програма "Проведення експертизи генерального плану м.Мелітополя" від 27.05.2016 № 5/4</t>
  </si>
  <si>
    <t>Міська програма "Забезпечення житлом дітей-сиріт та дітей, позбавлених батьківського піклування, а також осіб з їх числа на 2016-2018 роки у м. Мелітополі" від 14.07.2016 №2/7</t>
  </si>
  <si>
    <t>120201</t>
  </si>
  <si>
    <t>Періодичні видання (газети та журнали)</t>
  </si>
  <si>
    <t xml:space="preserve"> Міська програма "Фінансова підтримка КУ "Редакція Мелітопольської міськрайонної газети "Новий день" на 2014-2016 роки" від 22.01.2014р. № 5/4</t>
  </si>
  <si>
    <t>1050</t>
  </si>
  <si>
    <t>0310000</t>
  </si>
  <si>
    <t>0313202</t>
  </si>
  <si>
    <t>Соціальний захист ветеранів війни та праці</t>
  </si>
  <si>
    <t>Фінансова підтримка громадських організацій інвалідів і ветеранів</t>
  </si>
  <si>
    <t>0317211</t>
  </si>
  <si>
    <t xml:space="preserve">Сприяння діяльності телебачення і радіомовлення </t>
  </si>
  <si>
    <t>Будівництво та придбання житла для окремих категорій населення</t>
  </si>
  <si>
    <t>0317470</t>
  </si>
  <si>
    <t>0317810</t>
  </si>
  <si>
    <t>0319180</t>
  </si>
  <si>
    <t>0318021</t>
  </si>
  <si>
    <t>0318080</t>
  </si>
  <si>
    <t>0318600</t>
  </si>
  <si>
    <t>1100000</t>
  </si>
  <si>
    <t>Сприяння розвитку малого та середнього підприємництва</t>
  </si>
  <si>
    <t>Внески до статутного капіталу суб"єктів господарювання</t>
  </si>
  <si>
    <t>Надання позашкільної освіти позашкiльними закладами освiти, заходи iз позашкiльної роботи з дiтьми</t>
  </si>
  <si>
    <t>Проведення навчально-тренувальних зборів і змагань з олімпійських видів спорту</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</si>
  <si>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</si>
  <si>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Організація та проведення громадських робіт</t>
  </si>
  <si>
    <t>Заходи з енергозбереження</t>
  </si>
  <si>
    <t>3202</t>
  </si>
  <si>
    <t>7810</t>
  </si>
  <si>
    <t>8600</t>
  </si>
  <si>
    <t>3140</t>
  </si>
  <si>
    <t>5011</t>
  </si>
  <si>
    <t>3201</t>
  </si>
  <si>
    <t>7470</t>
  </si>
  <si>
    <t>7310</t>
  </si>
  <si>
    <t>0180</t>
  </si>
  <si>
    <t>Міська програма "Нарощування матеріального резерву для запобігання та ліквідації надзвичайних ситуацій техногенного і природного характеру та їх наслідків"   від 15.12.2016 №2/37</t>
  </si>
  <si>
    <t>Міська програма "Розвиток позашкільної освіти" від 08.12.2016   № 2/2</t>
  </si>
  <si>
    <t>Міська програма "Пандус" від 08.12.2016 № 2/21</t>
  </si>
  <si>
    <t>0316324</t>
  </si>
  <si>
    <t>6324</t>
  </si>
  <si>
    <t>3160</t>
  </si>
  <si>
    <t>5012</t>
  </si>
  <si>
    <t>Проведення навчально-тренувальних зборів і змагань з неолімпійських видів спорту</t>
  </si>
  <si>
    <t>Реалізація державної політики у молодіжній сфері</t>
  </si>
  <si>
    <t>Інші заходи та заклади молодіжної політики</t>
  </si>
  <si>
    <t>0316320</t>
  </si>
  <si>
    <t>6320</t>
  </si>
  <si>
    <t>Надання допомоги у вирішенні житлових питань</t>
  </si>
  <si>
    <t>5010</t>
  </si>
  <si>
    <t>Проведення спортивної роботи в регіоні</t>
  </si>
  <si>
    <t>Програми і централізовані заходи у галузі охорони здоров"я</t>
  </si>
  <si>
    <t>3130</t>
  </si>
  <si>
    <t>Міська програма "Фінансова підтримка громадської організації Мелітопольського міського товариства інвалідів Запорізького обласного об'єднання Союзу організацій інвалідів України" від 08.12.2016 №2/30</t>
  </si>
  <si>
    <t>3030</t>
  </si>
  <si>
    <t>3031</t>
  </si>
  <si>
    <t>3033</t>
  </si>
  <si>
    <t>1070</t>
  </si>
  <si>
    <t>Надання пільг окремим категоріям громадян з оплати послуг зв'язку</t>
  </si>
  <si>
    <t>Компенсаційні виплати за пільговий проїзд окремих категорій громадян на залізничному транспорті</t>
  </si>
  <si>
    <t>2010</t>
  </si>
  <si>
    <t>Багатопрофільна стаціонарна медична допомога населенню</t>
  </si>
  <si>
    <t>Міська програма "Підготовка кадрів для житлово-комунального господарства міста Мелітополя на 2012-2017 роки" від 07.08.2014 №5/20</t>
  </si>
  <si>
    <t>до рішення ___ сесії Мелітопольської міської ради</t>
  </si>
  <si>
    <t>від ______________ №______</t>
  </si>
  <si>
    <t>7211</t>
  </si>
  <si>
    <t>Міська програма "Поповнення статутного капіталу КП 'Телерадіокомпанія 'Мелітополь" Мелітопольської міської ради Запорізької області"  від 26.06.2017 № 5/4</t>
  </si>
  <si>
    <t>Міська програма "Заходи з припинення юридичних осіб комунальної власності територіальної громади м. Мелітополя, які підлягають ліквідації" від 27.04.2017 № 1/12</t>
  </si>
  <si>
    <t>Служба у справах дітей Мелітопольської міської ради Запорізької області</t>
  </si>
  <si>
    <t>3110</t>
  </si>
  <si>
    <t>Заклади і заходи з питань дітей та їх соціального захисту</t>
  </si>
  <si>
    <t>3112</t>
  </si>
  <si>
    <t>Заходи державної політики з питань дітей та їх соціального захисту</t>
  </si>
  <si>
    <t>0200000</t>
  </si>
  <si>
    <t>0600000</t>
  </si>
  <si>
    <t>0700000</t>
  </si>
  <si>
    <t>0800000</t>
  </si>
  <si>
    <t>0900000</t>
  </si>
  <si>
    <t>3100000</t>
  </si>
  <si>
    <t>1000000</t>
  </si>
  <si>
    <t>0217610</t>
  </si>
  <si>
    <t>7610</t>
  </si>
  <si>
    <t>7640</t>
  </si>
  <si>
    <t>0217680</t>
  </si>
  <si>
    <t>7680</t>
  </si>
  <si>
    <t>Членські внески до асоціацій органів місцевого самоврядування</t>
  </si>
  <si>
    <t>0217693</t>
  </si>
  <si>
    <t>0217690</t>
  </si>
  <si>
    <t>7690</t>
  </si>
  <si>
    <t>7693</t>
  </si>
  <si>
    <t>Інша економічна діяльність</t>
  </si>
  <si>
    <t>Інші заходи, пов'язані з економічною діяльністю</t>
  </si>
  <si>
    <t>8110</t>
  </si>
  <si>
    <t>Природоохоронні заходи за рахунок цільових фондів</t>
  </si>
  <si>
    <t>8340</t>
  </si>
  <si>
    <t>0218340</t>
  </si>
  <si>
    <t>0218110</t>
  </si>
  <si>
    <t>Інші програми, заклади та заходи у сфері освіти</t>
  </si>
  <si>
    <t>0611160</t>
  </si>
  <si>
    <t>1160</t>
  </si>
  <si>
    <t>1113130</t>
  </si>
  <si>
    <t>1113133</t>
  </si>
  <si>
    <t>3133</t>
  </si>
  <si>
    <t>1115020</t>
  </si>
  <si>
    <t>5020</t>
  </si>
  <si>
    <t>1115022</t>
  </si>
  <si>
    <t>5022</t>
  </si>
  <si>
    <t>0712140</t>
  </si>
  <si>
    <t>2140</t>
  </si>
  <si>
    <t>0712141</t>
  </si>
  <si>
    <t>2141</t>
  </si>
  <si>
    <t>2150</t>
  </si>
  <si>
    <t>Програми і централізовані заходи з імунопрофілактики</t>
  </si>
  <si>
    <t>Інші  програми, заклади та заходи у сфері охорони здоров’я</t>
  </si>
  <si>
    <t>0712150</t>
  </si>
  <si>
    <t>0813030</t>
  </si>
  <si>
    <t>Надання пільг з оплати послуг зв’язку, інших передбачених законодавством пільг окремим категоріям громадян та компенсації за пільговий проїзд окремих категорій громадян</t>
  </si>
  <si>
    <t>0813031</t>
  </si>
  <si>
    <t>Надання інших пільг окремим категоріям громадян відповідно до законодавства</t>
  </si>
  <si>
    <t>3032</t>
  </si>
  <si>
    <t>0813032</t>
  </si>
  <si>
    <t>0813033</t>
  </si>
  <si>
    <t>Компенсаційні виплати на пільговий проїзд автомобільним транспортом окремим категоріям громадян</t>
  </si>
  <si>
    <t>3035</t>
  </si>
  <si>
    <t>0813035</t>
  </si>
  <si>
    <t>0813133</t>
  </si>
  <si>
    <t>0813130</t>
  </si>
  <si>
    <t>0813140</t>
  </si>
  <si>
    <t>0813160</t>
  </si>
  <si>
    <t>0813230</t>
  </si>
  <si>
    <t>3230</t>
  </si>
  <si>
    <t>Інші заклади та заходи</t>
  </si>
  <si>
    <t>0913110</t>
  </si>
  <si>
    <t>0913112</t>
  </si>
  <si>
    <t>6015</t>
  </si>
  <si>
    <t>6017</t>
  </si>
  <si>
    <t>Забезпечення надійної та безперебійної експлуатації ліфтів</t>
  </si>
  <si>
    <t xml:space="preserve">Інша діяльність, пов’язана з експлуатацією об’єктів житлово-комунального господарства </t>
  </si>
  <si>
    <t>6030</t>
  </si>
  <si>
    <t>Організація благоустрою населених пунктів</t>
  </si>
  <si>
    <t>7461</t>
  </si>
  <si>
    <t>Утримання та розвиток автомобільних доріг та дорожньої інфраструктури за рахунок коштів місцевого бюджету</t>
  </si>
  <si>
    <t>3117130</t>
  </si>
  <si>
    <t>7130</t>
  </si>
  <si>
    <t>Здійснення  заходів із землеустрою</t>
  </si>
  <si>
    <t>3117650</t>
  </si>
  <si>
    <t>7650</t>
  </si>
  <si>
    <t>Проведення експертної  грошової  оцінки  земельної ділянки чи права на неї</t>
  </si>
  <si>
    <t>4080</t>
  </si>
  <si>
    <t>1014080</t>
  </si>
  <si>
    <t>Інші заклади та заходи в галузі культури і мистецтва</t>
  </si>
  <si>
    <t>1500000</t>
  </si>
  <si>
    <t>1512010</t>
  </si>
  <si>
    <t>2110</t>
  </si>
  <si>
    <t>1512111</t>
  </si>
  <si>
    <t>2111</t>
  </si>
  <si>
    <t>Первинна медична допомога населенню, що надається центрами первинної медичної (медико-санітарної) допомоги</t>
  </si>
  <si>
    <t>1517310</t>
  </si>
  <si>
    <t>0443</t>
  </si>
  <si>
    <t>Будівництво об'єктів житлово-комунального господарства</t>
  </si>
  <si>
    <t>Міська програма "Імунопрофілактика та туберкулінодіагностіка населення міста" від 29.11.2017 №  3/7</t>
  </si>
  <si>
    <t xml:space="preserve">Міська програма "Соціальне таксі" від 29.11.2017 № 3/23 </t>
  </si>
  <si>
    <t xml:space="preserve">Міська програма "Заходи, спрямовані на охорону та раціональне використання природних ресурсів" від 29.11.2017 № 3/67 </t>
  </si>
  <si>
    <t>Заходи із запобігання та ліквідації надзвичайних ситуацій та наслідків стихійного лиха</t>
  </si>
  <si>
    <t>0611162</t>
  </si>
  <si>
    <t>1162</t>
  </si>
  <si>
    <t>Інші програми та заходи у сфері освіти</t>
  </si>
  <si>
    <t>0712152</t>
  </si>
  <si>
    <t>2152</t>
  </si>
  <si>
    <t>Інші програми та заходи у сфері охорони здоров’я</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</si>
  <si>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</si>
  <si>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0813190</t>
  </si>
  <si>
    <t>3190</t>
  </si>
  <si>
    <t>0813192</t>
  </si>
  <si>
    <t>3192</t>
  </si>
  <si>
    <t>0813210</t>
  </si>
  <si>
    <t>3210</t>
  </si>
  <si>
    <t>0813240</t>
  </si>
  <si>
    <t>3240</t>
  </si>
  <si>
    <t>0813242</t>
  </si>
  <si>
    <t>3242</t>
  </si>
  <si>
    <t>Інші заходи у сфері соціального захисту і соціального забезпечення</t>
  </si>
  <si>
    <t>1014082</t>
  </si>
  <si>
    <t>4082</t>
  </si>
  <si>
    <t>Інші заходи в галузі культури і мистецтва</t>
  </si>
  <si>
    <t>Надання фінансової підтримки громадським організаціям ветеранів і осіб з інвалідністю, діяльність яких має соціальну спрямованість</t>
  </si>
  <si>
    <t>0213190</t>
  </si>
  <si>
    <t>0213192</t>
  </si>
  <si>
    <t>Здійснення фізкультурно-спортивної та реабілітаційної роботи серед осіб з інвалідністю</t>
  </si>
  <si>
    <t>Проведення навчально-тренувальних зборів і змагань та заходів зі спорту осіб з інвалідністю</t>
  </si>
  <si>
    <t>Первинна медична допомога населенню</t>
  </si>
  <si>
    <t>6090</t>
  </si>
  <si>
    <t>0640</t>
  </si>
  <si>
    <t>Інша діяльність у сфері житлово-комунального господарства</t>
  </si>
  <si>
    <t>7670</t>
  </si>
  <si>
    <t>0817690</t>
  </si>
  <si>
    <t>0817693</t>
  </si>
  <si>
    <t>Інші заходи, пов"язані з економічною діяльністю</t>
  </si>
  <si>
    <t>0218311</t>
  </si>
  <si>
    <t>0218330</t>
  </si>
  <si>
    <t>8311</t>
  </si>
  <si>
    <t>8330</t>
  </si>
  <si>
    <t>0511</t>
  </si>
  <si>
    <t>Охорона та раціональне використання природних ресурсів</t>
  </si>
  <si>
    <t xml:space="preserve">Інша діяльність у сфері екології та охорони природних ресурсів </t>
  </si>
  <si>
    <t>3117690</t>
  </si>
  <si>
    <t>3117693</t>
  </si>
  <si>
    <t>3117670</t>
  </si>
  <si>
    <t>1115060</t>
  </si>
  <si>
    <t>1115062</t>
  </si>
  <si>
    <t>5062</t>
  </si>
  <si>
    <t>5060</t>
  </si>
  <si>
    <t>Інші заходи з розвитку фізичної культури та спорту</t>
  </si>
  <si>
    <t>Підтримка спорту вищих досягнень та організацій, які здійснюють фізкультурно-спортивну діяльність в регіоні</t>
  </si>
  <si>
    <t>Міська програма «Поповнення статутного капіталу КП«Комунальна власність» ММР ЗО" від 07.02.2018 №4/3</t>
  </si>
  <si>
    <t>0160</t>
  </si>
  <si>
    <t>1512030</t>
  </si>
  <si>
    <t>2030</t>
  </si>
  <si>
    <t>0733</t>
  </si>
  <si>
    <t>Лікарсько-акушерська допомога вагітним, породіллям та новонародженим</t>
  </si>
  <si>
    <t xml:space="preserve">Міська програма «Грантова допомога бюджетним установам м. Мелітополя" від      №  </t>
  </si>
  <si>
    <t>0712110</t>
  </si>
  <si>
    <t>0712111</t>
  </si>
  <si>
    <t>0726</t>
  </si>
  <si>
    <t>РОЗПОДІЛ</t>
  </si>
  <si>
    <t>1</t>
  </si>
  <si>
    <t>УСЬОГО</t>
  </si>
  <si>
    <t>Код Програмної класифікації видатків та кредитування місцевих бюджетів</t>
  </si>
  <si>
    <t>Код Типової програмної класифікації видатків та кредитування місцевих бюджетів</t>
  </si>
  <si>
    <t>Код Функціональної класифікації видатків та кредитування бюджету</t>
  </si>
  <si>
    <t>Найменування головного розпорядника коштів міського бюжету/відповідального виконавця, найменування бюджетної програми згідно з Типовою програмною класифікацією видатків та кредитування місцевих бюджетів</t>
  </si>
  <si>
    <t>Найменування місцевої /регіональної програми</t>
  </si>
  <si>
    <t>Усього</t>
  </si>
  <si>
    <t>усього</t>
  </si>
  <si>
    <t>у тому числі бюджет розвитку</t>
  </si>
  <si>
    <t xml:space="preserve">Міська програма "Фінансова підтримка громадських організацій інвалідів і ветеранів України у місті Мелітополі" </t>
  </si>
  <si>
    <t>Міська програма "Членські внески"</t>
  </si>
  <si>
    <t xml:space="preserve">Міська програма "Організація підтримки і реалізації стратегічних ініціатив та підготовки проектів розвитку міста Мелітополя" </t>
  </si>
  <si>
    <t xml:space="preserve">Міська програма "Вуличні комітети"  </t>
  </si>
  <si>
    <t xml:space="preserve">Міська програма "Фінансова підтримка громадських організацій на реалізацію соціально-культурних проектів у місті Мелітополі" </t>
  </si>
  <si>
    <t>Міська програма "Забезпечення виконання рішень суду"</t>
  </si>
  <si>
    <t xml:space="preserve">Міська програма "Пам'ять Чорнобиля" </t>
  </si>
  <si>
    <t xml:space="preserve">Міська програма "Захист населення і територій від надзвичайних ситуацій техногенного та природного характеру" </t>
  </si>
  <si>
    <t xml:space="preserve">Міська програма "Заходи, спрямовані на охорону та раціональне використання природних ресурсів" </t>
  </si>
  <si>
    <t xml:space="preserve">Міська програма "Сприяння просуванню продукції міста Мелітополя на зовнішні ринки" </t>
  </si>
  <si>
    <t>0210190</t>
  </si>
  <si>
    <t>0210191</t>
  </si>
  <si>
    <t>0190</t>
  </si>
  <si>
    <t>0191</t>
  </si>
  <si>
    <t>Проведення місцевих виборів та референдумів, забезпечення діяльності виборчої комісії Автономної Республіки Крим</t>
  </si>
  <si>
    <t>Проведення місцевих виборів</t>
  </si>
  <si>
    <t xml:space="preserve">Міська програма "Надання одноразової допомоги дітям-сиротам і дітям, позбавленим батьківського піклування, після досягнення 18-річного віку" </t>
  </si>
  <si>
    <t>0712030</t>
  </si>
  <si>
    <t>Міська програма "Нефрологія"</t>
  </si>
  <si>
    <t xml:space="preserve">Міська програма "Малятко" </t>
  </si>
  <si>
    <t xml:space="preserve">Міська програма"Фенілкетонурія" </t>
  </si>
  <si>
    <t xml:space="preserve">Міська програма «Планова медична допомога  населенню м. Мелітополя» </t>
  </si>
  <si>
    <t xml:space="preserve">Міська програма "Медична допомога мешканцям прилеглих сільських районів" </t>
  </si>
  <si>
    <t xml:space="preserve">Міська програма ''Компенсаційні виплати, відшкодування витрат за надані пільги та надання додаткової соціальної допомоги окремим категоріям громадян"   </t>
  </si>
  <si>
    <t xml:space="preserve">Міська програма "Оздоровлення та відпочинок дітей, які потребують особливої соціальної уваги та підтримки" </t>
  </si>
  <si>
    <t xml:space="preserve">Міська програма "Організація і проведення громадських робіт" </t>
  </si>
  <si>
    <t xml:space="preserve">Міська програма ''Поховання невідомих та безрідних" </t>
  </si>
  <si>
    <t xml:space="preserve">Міська програма "Реабілітаційна допомога"  </t>
  </si>
  <si>
    <t xml:space="preserve">Міська програма "Реалізація культурно-масових заходів"          </t>
  </si>
  <si>
    <t xml:space="preserve">Міська програма "Розвиток галузі культури м. Мелітополя"       </t>
  </si>
  <si>
    <t xml:space="preserve">Міська програма "Про призначення стипендії Мелітопольського міського голови для обдарованої молоді міста" </t>
  </si>
  <si>
    <t xml:space="preserve">Міська програма "Національно-патріотичне виховання молоді" </t>
  </si>
  <si>
    <t xml:space="preserve">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t>
  </si>
  <si>
    <t xml:space="preserve">Міська програма "Збереження і використання пам"яток археології, історії та монументального мистецтва міста Мелітополя" </t>
  </si>
  <si>
    <t xml:space="preserve">Міська програма "Благоустрій міста"  </t>
  </si>
  <si>
    <t xml:space="preserve">Міська програма "Утримання та благоустрій міських кладовищ"  </t>
  </si>
  <si>
    <t xml:space="preserve">Міська програма «Капітальний ремонт об"єктів  КНП «Мелітопольська міська стоматологічна поліклініка» Мелітопольської міської ради Запорізької області» </t>
  </si>
  <si>
    <t xml:space="preserve">Міська програма "Дитячі та спортивні майданчики м.Мелітополя"  </t>
  </si>
  <si>
    <t xml:space="preserve">Міська програма «Контейнерні майданчики м. Мелітополя» </t>
  </si>
  <si>
    <t xml:space="preserve">Міська програма "Капітальні видатки"  </t>
  </si>
  <si>
    <t xml:space="preserve">Міська програма "Капітальні вкладення"    </t>
  </si>
  <si>
    <t xml:space="preserve">Міська програма "Капітальні видатки" </t>
  </si>
  <si>
    <t>1517461</t>
  </si>
  <si>
    <t xml:space="preserve">Міська програма "Проведення експертної грошової оцінки землі на території м. Мелітополя" </t>
  </si>
  <si>
    <t xml:space="preserve">Міська програма "Відшкодування ритуальних послуг"  </t>
  </si>
  <si>
    <t xml:space="preserve">Міська програма "Розвиток та популяризація фізичної культури і спорту" </t>
  </si>
  <si>
    <t>Міська програма "Соціальна підтримка громадян м.Мелітополя"</t>
  </si>
  <si>
    <t xml:space="preserve">Міська програма "Обслуговування мереж зовнішнього освітлення вулиць та засобів регулювання дорожнього руху міста"  </t>
  </si>
  <si>
    <t>Міська програма "Реабілітаційна допомога"</t>
  </si>
  <si>
    <t xml:space="preserve">Міська програма "Укріплення та розширення  побратимских відносин" </t>
  </si>
  <si>
    <t xml:space="preserve">Міська програма "Простір розвитку обдарованості" </t>
  </si>
  <si>
    <t xml:space="preserve">Міська програма "Стоматологічна допомога
окремим верствам населення м. Мелітополя"  </t>
  </si>
  <si>
    <t>3700000</t>
  </si>
  <si>
    <t>Фінансове управління Мелітопольської міської ради Запорізької області</t>
  </si>
  <si>
    <t>3719800</t>
  </si>
  <si>
    <t>9800</t>
  </si>
  <si>
    <t xml:space="preserve">Субвенція з місцевого бюджету державному бюджету на виконання програм соціально-економічного розвитку регіонів </t>
  </si>
  <si>
    <t xml:space="preserve">Міська програма «Матеріально – технічне забезпечення Мелітопольського міського управління Головного управління Держпродспоживслужби в Запорізькій області» </t>
  </si>
  <si>
    <t xml:space="preserve">Міська програма «Матеріально-технічне забезпечення Мелітопольського МВ УСБУ в Запорізькій області» </t>
  </si>
  <si>
    <t xml:space="preserve">Міська програма «Матеріально-технічне забезпечення Державної установи "Мелітопольська установа виконання покарань (№ 144)» </t>
  </si>
  <si>
    <t xml:space="preserve">Міська програма «Підвищення рівня обслуговування платників податків у м. Мелітополі» </t>
  </si>
  <si>
    <t xml:space="preserve">Міська програма «Громадський порядок» </t>
  </si>
  <si>
    <t>Міська програма «Матеріально-технічне забезпечення регіонального сервісного центру МВС в Запорізькій області"</t>
  </si>
  <si>
    <t>Міська програма "Поповнення статутного капіталу комунального підприємства «Чистота» Мелітопольської міської ради Запорізької області"</t>
  </si>
  <si>
    <t xml:space="preserve">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t>
  </si>
  <si>
    <t>1511010</t>
  </si>
  <si>
    <t>1010</t>
  </si>
  <si>
    <t>Надання дошкільної освіти</t>
  </si>
  <si>
    <t>1511090</t>
  </si>
  <si>
    <t xml:space="preserve">Надання позашкільної освіти позашкільними закладами освіти, заходи із позашкільної роботи з дітьми </t>
  </si>
  <si>
    <t>1517321</t>
  </si>
  <si>
    <t>7321</t>
  </si>
  <si>
    <t>1517322</t>
  </si>
  <si>
    <t>1517325</t>
  </si>
  <si>
    <t>1517330</t>
  </si>
  <si>
    <t>1517366</t>
  </si>
  <si>
    <t>1518311</t>
  </si>
  <si>
    <t>1517693</t>
  </si>
  <si>
    <t>7322</t>
  </si>
  <si>
    <t>7325</t>
  </si>
  <si>
    <t>7330</t>
  </si>
  <si>
    <t>7366</t>
  </si>
  <si>
    <t>Будівництво освітніх установ та закладів</t>
  </si>
  <si>
    <t>Будівництво медичних установ та закладів</t>
  </si>
  <si>
    <t>Будівництво споруд, установ та закладів фізичної культури і спорту</t>
  </si>
  <si>
    <t>Будівництво інших об'єктів соціальної та виробничої інфраструктури комунальної власності</t>
  </si>
  <si>
    <t>Реалізація проектів в рамках Надзвичайної кредитної програми для відновлення України</t>
  </si>
  <si>
    <t>1516030</t>
  </si>
  <si>
    <t>22.02.2019 № 4/14</t>
  </si>
  <si>
    <t>0712090</t>
  </si>
  <si>
    <t>2090</t>
  </si>
  <si>
    <t>0722</t>
  </si>
  <si>
    <t>Спеціалізована амбулаторно-поліклінічна допомога населенню</t>
  </si>
  <si>
    <t>6040</t>
  </si>
  <si>
    <t>Міська програма "Підвищення продуктивності та стабільної роботи об"єктів водопостачання та водопровідних мереж"</t>
  </si>
  <si>
    <t>Міська програма "Лікувальна-діагностична та лабораторна медична допомога"</t>
  </si>
  <si>
    <t xml:space="preserve">Міська програма "Відзначення переможців міських конкурсів" </t>
  </si>
  <si>
    <t>1517361</t>
  </si>
  <si>
    <t>7361</t>
  </si>
  <si>
    <t>Співфінансування інвестиційних проектів, що реалізуються за рахунок коштів державного фонду регіонального розвитку</t>
  </si>
  <si>
    <t>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відділ капітального будівництва Мелітопольської міської ради Запорізької області"</t>
  </si>
  <si>
    <t>6013</t>
  </si>
  <si>
    <t>0712010</t>
  </si>
  <si>
    <t>0712151</t>
  </si>
  <si>
    <t>2151</t>
  </si>
  <si>
    <t>Забезпечення діяльності інших закладів у сфері охорони здоров’я</t>
  </si>
  <si>
    <t>Міська програма "Багатопрофільна стаціонарна та амбулаторна медична допомога населенню"</t>
  </si>
  <si>
    <t>3719770</t>
  </si>
  <si>
    <t>9770</t>
  </si>
  <si>
    <t xml:space="preserve">Інші субвенції з місцевого бюджету </t>
  </si>
  <si>
    <t xml:space="preserve">Міська програма «Покращення якості обслуговування клієнтів» </t>
  </si>
  <si>
    <t xml:space="preserve">Міська програма "Реалізація інвестиційного проекту "Капітальний ремонт мереж вуличного освітлення в м. Мелітополі шляхом технічного переоснащення LED-світильниками" </t>
  </si>
  <si>
    <t>1516090</t>
  </si>
  <si>
    <t>1518350</t>
  </si>
  <si>
    <t>8350</t>
  </si>
  <si>
    <t>Здійснення природоохоронних заходів на об"єктах комунальної власності за рахунок субвенції з державного бюджету</t>
  </si>
  <si>
    <t>(грн)</t>
  </si>
  <si>
    <t>(код бюджету)</t>
  </si>
  <si>
    <t>Дата і номер документа, яким затверджено місцеву регіональну програму</t>
  </si>
  <si>
    <t xml:space="preserve">Міська програма "Шана" </t>
  </si>
  <si>
    <t xml:space="preserve">Міська програма "Підтримка проведення заходів національно-культурних товариств та релігійних громад міста Мелітополя" </t>
  </si>
  <si>
    <t>Міська програма «Розвиток велосипедної інфраструктури м. Мелітополя»</t>
  </si>
  <si>
    <t>Міська програма "Вибори"</t>
  </si>
  <si>
    <t>Міська програма "Муніципальний  маркетинг та розвиток
туризму"</t>
  </si>
  <si>
    <t xml:space="preserve">Міська програма "Реалізація заходів молодіжної політики та підтримка обдарованої молоді"          </t>
  </si>
  <si>
    <t xml:space="preserve">Міська програма «Поповнення статутного капіталу комунального підприємства "Міськсвітло" Мелітопольської міської ради Запорізької області» </t>
  </si>
  <si>
    <t xml:space="preserve">Міська програма "Реалізація бюджету участі у місті Мелітополі" </t>
  </si>
  <si>
    <t xml:space="preserve">Міська програма "Медична допомога окремим верствам населення м. Мелітополя" </t>
  </si>
  <si>
    <t xml:space="preserve">Міська програма "Фінансова підтримка громадської організації "Мелітопольське міське товариство інвалідів Запорізького обласного об'єднання Союзу організацій інвалідів України" </t>
  </si>
  <si>
    <t>Міська програма «Поповнення статутного капіталу комунального підприємства "Мелітополькомунтранс" Мелітопольської міської ради Запорізької області”</t>
  </si>
  <si>
    <t xml:space="preserve">Міська програма «Підтримка, розвиток та співфінансування комунального некомерційного підприємства «Медичний центр комплексної реабілітації»  Мелітопольської міської ради Запорізької області» </t>
  </si>
  <si>
    <t xml:space="preserve">Міська програма «Запобігання та ліквідація надзвичайних ситуацій техногенного та природного характеру» </t>
  </si>
  <si>
    <t>0717366</t>
  </si>
  <si>
    <t>Міська програма "Фінансова підтримка комунального некомерційного підприємства «Запорізький регіональний фтизіопульмонологічний клінічний лікувально-діагностичний центр» Запорізької обласної ради"</t>
  </si>
  <si>
    <t>1115041</t>
  </si>
  <si>
    <t>5041</t>
  </si>
  <si>
    <t>Утримання та фінансова підтримка спортивних споруд</t>
  </si>
  <si>
    <t xml:space="preserve">Міська програма «Надання шефської допомоги військовим частинам Збройних Сил України, Національної гвардії України та Державної прикордонної служби України» </t>
  </si>
  <si>
    <t>08568000000</t>
  </si>
  <si>
    <t xml:space="preserve"> Міська програма "Фінансова підтримка КП "Телерадіокомпанія "Мелітополь" Мелітопольської міської ради Запорізької області" </t>
  </si>
  <si>
    <t xml:space="preserve">Міська програма "Надання фінансової підтримки громадським організаціям, які є переможцями конкурсу проєктів" </t>
  </si>
  <si>
    <t xml:space="preserve">Міська програма "Експлуатаційне  утримання вулично-дорожньої мережі та санітарне очищення міста" </t>
  </si>
  <si>
    <t>Мелітопольський міський голова</t>
  </si>
  <si>
    <t>Іван ФЕДОРОВ</t>
  </si>
  <si>
    <t>Міська програма «Підтримка, розвиток та спів фінансування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t>
  </si>
  <si>
    <t>Міська программа «Підтримка, розвиток та спів фінансування комунального некомерційного підприємства «Мелітопольська центральна районна лікарня» Мелітопольської міської ради Запорізької області»</t>
  </si>
  <si>
    <t>Міська програма "Підтримка, розвиток та спів фінансування комунального некомерційного підприємства «Мелітопольський міський пологовий будинок» Мелітопольської міської ради Запорізької області"</t>
  </si>
  <si>
    <t>Міська програма "Проведення лабораторної діагностики короновірусної хвороби (COVID-19) певним категоріям населення м. Мелітополя"</t>
  </si>
  <si>
    <t xml:space="preserve">Міська  програма "Реалізація заходів соціальної сімейної політики"   </t>
  </si>
  <si>
    <t xml:space="preserve">Міська програма "Надання соціальних послуг шляхом соціального замовлення"  </t>
  </si>
  <si>
    <t xml:space="preserve">Міська програма "Фінансова підтримка закладів охорони здоров’я, що надають первинну медичну допомогу" </t>
  </si>
  <si>
    <t>Управління культури та молоді Мелітопольської міської ради Запорізької області</t>
  </si>
  <si>
    <t>Управління фізичної культури та спорту Мелітопольської міської ради Запорізької області</t>
  </si>
  <si>
    <t>Міська програма "Сприяння розвитку підприємництва в місті  Мелітополі Запорізької області на 2021 - 2025 роки"</t>
  </si>
  <si>
    <t xml:space="preserve">Міська програма "Відшкодування відсотків банкам по кредитах, отриманих ОСББ,ЖБК на впровадження заходів з енергозбереження у багатоквартирних будинках у м. Мелітополі на 2021-2026 роки"  </t>
  </si>
  <si>
    <t>17.12.2020 № 7/1</t>
  </si>
  <si>
    <t>1013133</t>
  </si>
  <si>
    <t>витрат місцевого бюджету на реалізацію місцевих/регіональних програм у 2022 році</t>
  </si>
  <si>
    <t>Міська програма "Покращення діагностики та профілактики злоякісних новоутворень жіночого та чоловічого населення  м. Мелітополя"</t>
  </si>
  <si>
    <t>0813241</t>
  </si>
  <si>
    <t>3241</t>
  </si>
  <si>
    <t>Забезпечення діяльності інших закладів у сфері соціального захисту і соціального забезпечення</t>
  </si>
  <si>
    <t xml:space="preserve">Міська програма «Підтримка, розвиток та співфінансування комунального некомерційного підприємства «Центр надання соціальних послуг та медичної реабілітації» Мелітопольської міської ради Запорізької області» </t>
  </si>
  <si>
    <t xml:space="preserve">Міська програма "Фінансова підтримка КП "Комунальна власність" Мелітопольської міської ради Запорізької області"  </t>
  </si>
  <si>
    <t>Департамент капітального будівництва та житлово-комунального господарства Мелітопольської міської ради Запорізької області</t>
  </si>
  <si>
    <t>1511021</t>
  </si>
  <si>
    <t>1021</t>
  </si>
  <si>
    <t xml:space="preserve">Надання загальної середньої освіти закладами загальної середньої освіти </t>
  </si>
  <si>
    <t>1511171</t>
  </si>
  <si>
    <t>1171</t>
  </si>
  <si>
    <t>Співфінансування заходів, що реалізуються за рахунок субвенції з державного бюджету місцевим бюджетам на реалізацію програми "Спроможна школа для кращих результатів"</t>
  </si>
  <si>
    <t>1511172</t>
  </si>
  <si>
    <t>1172</t>
  </si>
  <si>
    <t>Виконання заходів в рамках реалізації програми "Спроможна школа для кращих результатів" за рахунок субвенції з державного бюджету місцевим бюджетам</t>
  </si>
  <si>
    <t>1516013</t>
  </si>
  <si>
    <t xml:space="preserve">Забезпечення діяльності водопровідно-каналізаційного господарства
</t>
  </si>
  <si>
    <t>Міська програма "Підвищення продуктивності та стабільної роботи об"єктів водовідведення та каналізаційних мереж"</t>
  </si>
  <si>
    <t>1516015</t>
  </si>
  <si>
    <t xml:space="preserve">Міська програма "Капітальний ремонт ліфтів" </t>
  </si>
  <si>
    <t>1516017</t>
  </si>
  <si>
    <t>Міська програма "Заходи, спрямовані на регулювання чисельності безпритульних тварин у м. Мелітополі"</t>
  </si>
  <si>
    <t>1516040</t>
  </si>
  <si>
    <t>Заходи, пов'язані з поліпшенням питної води</t>
  </si>
  <si>
    <t>1517363</t>
  </si>
  <si>
    <t>7363</t>
  </si>
  <si>
    <t>Виконання інвестиційних проектів в рамках здійснення заходів щодо соціально-економічного розвитку окремих територій</t>
  </si>
  <si>
    <t>1517411</t>
  </si>
  <si>
    <t>7411</t>
  </si>
  <si>
    <t>0451</t>
  </si>
  <si>
    <t>Утримання та розвиток автотранспорту</t>
  </si>
  <si>
    <t>Міська програма "Заходи, спрямовані на організацію пасажирських перевезень муніципальним транспортом в                            м. Мелітополі"</t>
  </si>
  <si>
    <t>1517640</t>
  </si>
  <si>
    <t>1517670</t>
  </si>
  <si>
    <t xml:space="preserve">Міська програма "Діти Мелітопольщини"  </t>
  </si>
  <si>
    <t>Міська програма "Проведення нормативної грошової оцінки земель м. Мелітополя Запорізької області"</t>
  </si>
  <si>
    <t>29.06.2021 № 4/5</t>
  </si>
  <si>
    <t>0218410</t>
  </si>
  <si>
    <t>8410</t>
  </si>
  <si>
    <t>Фінансова підтримка засобів масової інформації</t>
  </si>
  <si>
    <t>0611142</t>
  </si>
  <si>
    <t>1142</t>
  </si>
  <si>
    <t>0217640</t>
  </si>
  <si>
    <t>17.12.2020 № 7/68</t>
  </si>
  <si>
    <t xml:space="preserve">Міська програма "Проведення урочистих та святкових заходів в галузі освіти" </t>
  </si>
  <si>
    <t>26.11.2021 № 6/1</t>
  </si>
  <si>
    <t>26.11.2021 № 6/2</t>
  </si>
  <si>
    <t>26.11.2021 № 6/3</t>
  </si>
  <si>
    <t>26.11.2021 № 6/4</t>
  </si>
  <si>
    <t>26.11.2021 № 6/5</t>
  </si>
  <si>
    <t>26.11.2021 № 6/7</t>
  </si>
  <si>
    <t>26.11.2021 № 6/8</t>
  </si>
  <si>
    <t>26.11.2021 № 6/9</t>
  </si>
  <si>
    <t>26.11.2021 № 6/10</t>
  </si>
  <si>
    <t>26.11.2021 № 6/11</t>
  </si>
  <si>
    <t>26.11.2021 № 6/12</t>
  </si>
  <si>
    <t>26.11.2021 № 6/13</t>
  </si>
  <si>
    <t>26.11.2021 № 6/14</t>
  </si>
  <si>
    <t>26.11.2021 № 6/15</t>
  </si>
  <si>
    <t>26.11.2021 № 6/16</t>
  </si>
  <si>
    <t>26.11.2021 № 6/17</t>
  </si>
  <si>
    <t>26.11.2021 № 6/18</t>
  </si>
  <si>
    <t>26.11.2021 № 6/19</t>
  </si>
  <si>
    <t>26.11.2021 № 6/20</t>
  </si>
  <si>
    <t>26.11.2021 № 6/21</t>
  </si>
  <si>
    <t>26.11.2021 № 6/22</t>
  </si>
  <si>
    <t>26.11.2021 № 6/23</t>
  </si>
  <si>
    <t>26.11.2021 № 6/24</t>
  </si>
  <si>
    <t>26.11.2021 № 6/25</t>
  </si>
  <si>
    <t>26.11.2021 № 6/26</t>
  </si>
  <si>
    <t>26.11.2021 № 6/27</t>
  </si>
  <si>
    <t>26.11.2021 № 6/28</t>
  </si>
  <si>
    <t>26.11.2021 № 6/29</t>
  </si>
  <si>
    <t>26.11.2021 № 6/30</t>
  </si>
  <si>
    <t>26.11.2021 № 6/31</t>
  </si>
  <si>
    <t>26.11.2021 № 6/32</t>
  </si>
  <si>
    <t>Міська програма "Придбання міського транспорту загального користування для організації пасажирських перевезень у місті Мелітополі"</t>
  </si>
  <si>
    <t>26.11.2021 № 6/33</t>
  </si>
  <si>
    <t>26.11.2021 № 6/34</t>
  </si>
  <si>
    <t xml:space="preserve">Міська програма "Сприяння органів місцевого самоврядування обороноздатності, територіальній обороні, мобілізаційній підготовці та патріотичному ставленню до державної символіки України у місті Мелітополі" </t>
  </si>
  <si>
    <t>26.11.2021 № 6/35</t>
  </si>
  <si>
    <t>26.11.2021 № 6/36</t>
  </si>
  <si>
    <t>26.11.2021 № 6/37</t>
  </si>
  <si>
    <t>1516011</t>
  </si>
  <si>
    <t>6011</t>
  </si>
  <si>
    <t>0913111</t>
  </si>
  <si>
    <t>3111</t>
  </si>
  <si>
    <t>Міська програма "Створення та підтримка функціонування дитячих будинків сімейного типу"</t>
  </si>
  <si>
    <t>26.11.2021 № 6/64</t>
  </si>
  <si>
    <t>26.11.2021 № 6/65</t>
  </si>
  <si>
    <t>26.11.2021 № 6/55</t>
  </si>
  <si>
    <t>26.11.2021 № 6/56</t>
  </si>
  <si>
    <t>26.11.2021 № 6/57</t>
  </si>
  <si>
    <t>26.11.2021 № 6/58</t>
  </si>
  <si>
    <t>26.11.2021 № 6/59</t>
  </si>
  <si>
    <t>26.11.2021 № 6/60</t>
  </si>
  <si>
    <t>26.11.2021 № 6/61</t>
  </si>
  <si>
    <t>26.11.2021 № 6/62</t>
  </si>
  <si>
    <t>Експлуатація та технічне обслуговування житлового фонду</t>
  </si>
  <si>
    <t>0610</t>
  </si>
  <si>
    <t xml:space="preserve">Міська програма "Капітальні вкладення"  </t>
  </si>
  <si>
    <t>26.11.2021 № 6/54</t>
  </si>
  <si>
    <t>26.11.2021 № 6/53</t>
  </si>
  <si>
    <t xml:space="preserve">Міська програма "Капітальний ремонт житлового фонду"    </t>
  </si>
  <si>
    <t>26.11.2021 № 6/38</t>
  </si>
  <si>
    <t>26.11.2021 № 6/39</t>
  </si>
  <si>
    <t>26.11.2021 № 6/40</t>
  </si>
  <si>
    <t>26.11.2021 № 6/41</t>
  </si>
  <si>
    <t>26.11.2021 № 6/42</t>
  </si>
  <si>
    <t>26.11.2021 № 6/43</t>
  </si>
  <si>
    <t>26.11.2021 № 6/44</t>
  </si>
  <si>
    <t>26.11.2021 № 6/45</t>
  </si>
  <si>
    <t>26.11.2021 № 6/47</t>
  </si>
  <si>
    <t>26.11.2021 № 6/48</t>
  </si>
  <si>
    <t xml:space="preserve">Міська програма "Реконструкція, капітальний та поточний ремонт  об"єктів вулично-дорожньої мережі міста"  </t>
  </si>
  <si>
    <t>26.11.2021 № 6/49</t>
  </si>
  <si>
    <t>26.11.2021 № 6/50</t>
  </si>
  <si>
    <t>26.11.2021 № 6/51</t>
  </si>
  <si>
    <t>26.11.2021 № 6/52</t>
  </si>
  <si>
    <t>20.08.2021 № 5/4</t>
  </si>
  <si>
    <t xml:space="preserve">Міська програма "Забезпечення виконання  грошових зобов’язань, які виникли на підставі судових рішень про стягнення коштів місцевого бюджету, боржником за якими є управління соціального захисту населення Мелітопольської міської ради Запорізької області"  </t>
  </si>
  <si>
    <t xml:space="preserve">Утримання закладів, що надають соціальні послуги дітям, які опинились у складних життєвих обставинах, підтримка функціонування дитячих будинків сімейного типу та прийомних сімей
</t>
  </si>
  <si>
    <t>Міська програма "Формування сприятливого середовища для якісного надання освітніх, культурно-дозвіллєвих та спортивних послуг мешканцям с. Садове Мелітопольського району"</t>
  </si>
  <si>
    <t>0217411</t>
  </si>
  <si>
    <t>Міська програма "Відшкодування частини суми кредитів, залучених об`єднаннями співвласників багатоквартирних будинків міста Мелітополя в кредитно-фінансових установах на реалізацію проєктів за Програмою підтримки енергомодернізації багатоквартирних будинків "Енергодім" державної установи "Фонд енергоефективності" на 2021 — 2029 роки"</t>
  </si>
  <si>
    <t xml:space="preserve">Міська програма «Фінансова підтримка комунальної установи «Водно-спортивний комплекс» </t>
  </si>
  <si>
    <t>0218230</t>
  </si>
  <si>
    <t>8230</t>
  </si>
  <si>
    <t>0380</t>
  </si>
  <si>
    <t>Інші заходи громадського порядку та безпеки</t>
  </si>
  <si>
    <t>Міська програма "Поліцейський офіцер громади"</t>
  </si>
  <si>
    <t>23.12.2021 № 3/3</t>
  </si>
  <si>
    <t>23.12.2021 № 3/1</t>
  </si>
  <si>
    <t>В.о. начальника, заступник начальника фінансового управління Мелітопольської міської ради</t>
  </si>
  <si>
    <t>Ірина ІВАНОВА</t>
  </si>
  <si>
    <t xml:space="preserve">Міська програма «Поповнення статутного капіталу комунального підприємства "Ритуальна служба "Ритуал" Мелітопольської міської ради Запорізької області» </t>
  </si>
  <si>
    <t>28.01.2022 № 3/1</t>
  </si>
  <si>
    <t>26.11.2021 № 6/46</t>
  </si>
  <si>
    <t>1513241</t>
  </si>
  <si>
    <t>18.01.2022 № 3/4</t>
  </si>
  <si>
    <t>0813124</t>
  </si>
  <si>
    <t>3124</t>
  </si>
  <si>
    <t>Створення та забезпечення діяльності спеціалізованих служб підтримки осіб, які постраждали від домашнього насильства та/або насильства за ознакою статі</t>
  </si>
  <si>
    <t>3116030</t>
  </si>
  <si>
    <t>Міська програма "Капітальний та поточний ремонт будівель трансформаторних підстанцій м. Мелітополя"</t>
  </si>
  <si>
    <t>26.11.2021 № 6/63</t>
  </si>
  <si>
    <t xml:space="preserve">Міська програма "Придбання теплолічильників"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</si>
</sst>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9" x14ac:knownFonts="1">
    <font>
      <sz val="10"/>
      <name val="Arial Cyr"/>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4"/>
      <name val="Times New Roman"/>
      <family val="1"/>
      <charset val="204"/>
    </font>
    <font>
      <i/>
      <sz val="14"/>
      <name val="Times New Roman"/>
      <family val="1"/>
      <charset val="204"/>
    </font>
    <font>
      <sz val="10"/>
      <name val="Arial Cyr"/>
      <family val="2"/>
      <charset val="204"/>
    </font>
    <font>
      <sz val="10"/>
      <name val="Times New Roman"/>
      <family val="1"/>
      <charset val="204"/>
    </font>
    <font>
      <b/>
      <sz val="14"/>
      <name val="Times New Roman"/>
      <family val="1"/>
      <charset val="204"/>
    </font>
    <font>
      <sz val="12"/>
      <name val="Times New Roman"/>
      <family val="1"/>
      <charset val="204"/>
    </font>
    <font>
      <b/>
      <i/>
      <sz val="14"/>
      <name val="Times New Roman"/>
      <family val="1"/>
      <charset val="204"/>
    </font>
    <font>
      <b/>
      <sz val="10"/>
      <name val="Times New Roman"/>
      <family val="1"/>
      <charset val="204"/>
    </font>
    <font>
      <sz val="14"/>
      <name val="Arial"/>
      <family val="2"/>
      <charset val="204"/>
    </font>
    <font>
      <b/>
      <u/>
      <sz val="14"/>
      <name val="Times New Roman"/>
      <family val="1"/>
      <charset val="204"/>
    </font>
    <font>
      <sz val="11"/>
      <name val="Times New Roman"/>
      <family val="1"/>
      <charset val="204"/>
    </font>
    <font>
      <sz val="14"/>
      <color rgb="FFFF0000"/>
      <name val="Times New Roman"/>
      <family val="1"/>
      <charset val="204"/>
    </font>
  </fonts>
  <fills count="15">
    <fill>
      <patternFill patternType="none"/>
    </fill>
    <fill>
      <patternFill patternType="gray125"/>
    </fill>
    <fill>
      <patternFill patternType="solid">
        <fgColor indexed="45"/>
        <bgColor indexed="29"/>
      </patternFill>
    </fill>
    <fill>
      <patternFill patternType="solid">
        <fgColor indexed="42"/>
        <bgColor indexed="27"/>
      </patternFill>
    </fill>
    <fill>
      <patternFill patternType="solid">
        <fgColor indexed="47"/>
        <bgColor indexed="22"/>
      </patternFill>
    </fill>
    <fill>
      <patternFill patternType="solid">
        <fgColor indexed="20"/>
        <bgColor indexed="36"/>
      </patternFill>
    </fill>
    <fill>
      <patternFill patternType="solid">
        <fgColor indexed="49"/>
        <bgColor indexed="4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s>
  <borders count="27">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24">
    <xf numFmtId="0" fontId="0" fillId="0" borderId="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0" borderId="0" applyNumberFormat="0" applyBorder="0" applyAlignment="0" applyProtection="0"/>
    <xf numFmtId="0" fontId="2" fillId="4" borderId="1" applyNumberFormat="0" applyAlignment="0" applyProtection="0"/>
    <xf numFmtId="0" fontId="3" fillId="11" borderId="2" applyNumberFormat="0" applyAlignment="0" applyProtection="0"/>
    <xf numFmtId="0" fontId="4" fillId="11" borderId="1" applyNumberFormat="0" applyAlignment="0" applyProtection="0"/>
    <xf numFmtId="0" fontId="5" fillId="0" borderId="3" applyNumberFormat="0" applyFill="0" applyAlignment="0" applyProtection="0"/>
    <xf numFmtId="0" fontId="6" fillId="0" borderId="4" applyNumberFormat="0" applyFill="0" applyAlignment="0" applyProtection="0"/>
    <xf numFmtId="0" fontId="7" fillId="0" borderId="5" applyNumberFormat="0" applyFill="0" applyAlignment="0" applyProtection="0"/>
    <xf numFmtId="0" fontId="7" fillId="0" borderId="0" applyNumberFormat="0" applyFill="0" applyBorder="0" applyAlignment="0" applyProtection="0"/>
    <xf numFmtId="0" fontId="8" fillId="0" borderId="6" applyNumberFormat="0" applyFill="0" applyAlignment="0" applyProtection="0"/>
    <xf numFmtId="0" fontId="9" fillId="12" borderId="7" applyNumberFormat="0" applyAlignment="0" applyProtection="0"/>
    <xf numFmtId="0" fontId="10" fillId="0" borderId="0" applyNumberFormat="0" applyFill="0" applyBorder="0" applyAlignment="0" applyProtection="0"/>
    <xf numFmtId="0" fontId="11" fillId="13" borderId="0" applyNumberFormat="0" applyBorder="0" applyAlignment="0" applyProtection="0"/>
    <xf numFmtId="0" fontId="12" fillId="2" borderId="0" applyNumberFormat="0" applyBorder="0" applyAlignment="0" applyProtection="0"/>
    <xf numFmtId="0" fontId="13" fillId="0" borderId="0" applyNumberFormat="0" applyFill="0" applyBorder="0" applyAlignment="0" applyProtection="0"/>
    <xf numFmtId="0" fontId="19" fillId="14" borderId="8" applyNumberFormat="0" applyAlignment="0" applyProtection="0"/>
    <xf numFmtId="0" fontId="14" fillId="0" borderId="9" applyNumberFormat="0" applyFill="0" applyAlignment="0" applyProtection="0"/>
    <xf numFmtId="0" fontId="15" fillId="0" borderId="0" applyNumberFormat="0" applyFill="0" applyBorder="0" applyAlignment="0" applyProtection="0"/>
    <xf numFmtId="0" fontId="16" fillId="3" borderId="0" applyNumberFormat="0" applyBorder="0" applyAlignment="0" applyProtection="0"/>
  </cellStyleXfs>
  <cellXfs count="208">
    <xf numFmtId="0" fontId="0" fillId="0" borderId="0" xfId="0"/>
    <xf numFmtId="0" fontId="17" fillId="0" borderId="10" xfId="0" applyFont="1" applyFill="1" applyBorder="1" applyAlignment="1">
      <alignment vertical="top" wrapText="1"/>
    </xf>
    <xf numFmtId="0" fontId="17" fillId="0" borderId="10" xfId="0" applyFont="1" applyFill="1" applyBorder="1" applyAlignment="1">
      <alignment horizontal="center" vertical="center"/>
    </xf>
    <xf numFmtId="0" fontId="17" fillId="0" borderId="10" xfId="0" applyFont="1" applyFill="1" applyBorder="1" applyAlignment="1">
      <alignment horizontal="center" vertical="center" wrapText="1"/>
    </xf>
    <xf numFmtId="49" fontId="17" fillId="0" borderId="10" xfId="0" applyNumberFormat="1" applyFont="1" applyFill="1" applyBorder="1" applyAlignment="1" applyProtection="1">
      <alignment horizontal="center" vertical="center" wrapText="1"/>
      <protection locked="0"/>
    </xf>
    <xf numFmtId="0" fontId="21" fillId="0" borderId="10" xfId="0" applyFont="1" applyFill="1" applyBorder="1" applyAlignment="1">
      <alignment horizontal="center" vertical="center"/>
    </xf>
    <xf numFmtId="49" fontId="18" fillId="0" borderId="10" xfId="0" applyNumberFormat="1" applyFont="1" applyFill="1" applyBorder="1" applyAlignment="1" applyProtection="1">
      <alignment horizontal="center" vertical="center" wrapText="1"/>
      <protection locked="0"/>
    </xf>
    <xf numFmtId="0" fontId="18" fillId="0" borderId="10" xfId="0" applyFont="1" applyFill="1" applyBorder="1" applyAlignment="1">
      <alignment horizontal="center" vertical="center"/>
    </xf>
    <xf numFmtId="0" fontId="18" fillId="0" borderId="10" xfId="0" applyFont="1" applyFill="1" applyBorder="1" applyAlignment="1" applyProtection="1">
      <alignment horizontal="left" vertical="top" wrapText="1"/>
      <protection locked="0"/>
    </xf>
    <xf numFmtId="0" fontId="18" fillId="0" borderId="10" xfId="0" applyFont="1" applyFill="1" applyBorder="1" applyAlignment="1" applyProtection="1">
      <alignment vertical="top" wrapText="1"/>
      <protection locked="0"/>
    </xf>
    <xf numFmtId="0" fontId="18" fillId="0" borderId="10" xfId="0" applyFont="1" applyFill="1" applyBorder="1" applyAlignment="1">
      <alignment horizontal="left" vertical="top" wrapText="1"/>
    </xf>
    <xf numFmtId="0" fontId="17" fillId="0" borderId="10" xfId="0" applyFont="1" applyFill="1" applyBorder="1" applyAlignment="1">
      <alignment vertical="center" wrapText="1"/>
    </xf>
    <xf numFmtId="0" fontId="18" fillId="0" borderId="10" xfId="0" applyFont="1" applyFill="1" applyBorder="1" applyAlignment="1">
      <alignment vertical="center" wrapText="1"/>
    </xf>
    <xf numFmtId="0" fontId="18" fillId="0" borderId="10" xfId="0" applyFont="1" applyFill="1" applyBorder="1" applyAlignment="1">
      <alignment vertical="top" wrapText="1"/>
    </xf>
    <xf numFmtId="0" fontId="17" fillId="0" borderId="10" xfId="0" applyFont="1" applyFill="1" applyBorder="1" applyAlignment="1">
      <alignment wrapText="1"/>
    </xf>
    <xf numFmtId="49" fontId="17" fillId="0" borderId="10" xfId="0" applyNumberFormat="1" applyFont="1" applyFill="1" applyBorder="1" applyAlignment="1" applyProtection="1">
      <alignment horizontal="center" vertical="center"/>
      <protection locked="0"/>
    </xf>
    <xf numFmtId="0" fontId="17" fillId="0" borderId="10" xfId="0" applyFont="1" applyFill="1" applyBorder="1" applyAlignment="1">
      <alignment horizontal="left" vertical="center" wrapText="1"/>
    </xf>
    <xf numFmtId="0" fontId="18" fillId="0" borderId="10" xfId="0" applyFont="1" applyFill="1" applyBorder="1" applyAlignment="1">
      <alignment horizontal="left" wrapText="1"/>
    </xf>
    <xf numFmtId="49" fontId="20" fillId="0" borderId="0" xfId="0" applyNumberFormat="1" applyFont="1" applyFill="1" applyAlignment="1">
      <alignment horizontal="right"/>
    </xf>
    <xf numFmtId="49" fontId="17" fillId="0" borderId="11" xfId="0" applyNumberFormat="1" applyFont="1" applyFill="1" applyBorder="1" applyAlignment="1">
      <alignment horizontal="right" vertical="center"/>
    </xf>
    <xf numFmtId="49" fontId="17" fillId="0" borderId="0" xfId="0" applyNumberFormat="1" applyFont="1" applyFill="1" applyAlignment="1">
      <alignment horizontal="right"/>
    </xf>
    <xf numFmtId="49" fontId="18" fillId="0" borderId="11" xfId="0" applyNumberFormat="1" applyFont="1" applyFill="1" applyBorder="1" applyAlignment="1">
      <alignment horizontal="right" vertical="center"/>
    </xf>
    <xf numFmtId="0" fontId="18" fillId="0" borderId="10" xfId="0" applyFont="1" applyFill="1" applyBorder="1" applyAlignment="1">
      <alignment horizontal="left" vertical="center" wrapText="1"/>
    </xf>
    <xf numFmtId="0" fontId="18" fillId="0" borderId="10" xfId="0" applyFont="1" applyFill="1" applyBorder="1" applyAlignment="1">
      <alignment horizontal="center" vertical="center" wrapText="1"/>
    </xf>
    <xf numFmtId="49" fontId="21"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pplyProtection="1">
      <alignment vertical="top" wrapText="1"/>
      <protection locked="0"/>
    </xf>
    <xf numFmtId="1" fontId="21" fillId="0" borderId="10" xfId="0" applyNumberFormat="1" applyFont="1" applyFill="1" applyBorder="1" applyAlignment="1">
      <alignment horizontal="center" vertical="center" wrapText="1"/>
    </xf>
    <xf numFmtId="0" fontId="18" fillId="0" borderId="10" xfId="0" applyFont="1" applyFill="1" applyBorder="1" applyAlignment="1">
      <alignment wrapText="1"/>
    </xf>
    <xf numFmtId="0" fontId="18" fillId="0" borderId="10" xfId="0" applyFont="1" applyFill="1" applyBorder="1" applyAlignment="1" applyProtection="1">
      <alignment horizontal="center" vertical="center" wrapText="1"/>
      <protection locked="0"/>
    </xf>
    <xf numFmtId="0" fontId="17" fillId="0" borderId="10" xfId="0" applyFont="1" applyFill="1" applyBorder="1"/>
    <xf numFmtId="0" fontId="17" fillId="0" borderId="10" xfId="0" applyFont="1" applyFill="1" applyBorder="1" applyAlignment="1">
      <alignment horizontal="left" wrapText="1"/>
    </xf>
    <xf numFmtId="0" fontId="17" fillId="0" borderId="10" xfId="0" applyFont="1" applyFill="1" applyBorder="1" applyAlignment="1" applyProtection="1">
      <alignment vertical="top" wrapText="1"/>
      <protection locked="0"/>
    </xf>
    <xf numFmtId="49" fontId="21" fillId="0" borderId="10" xfId="0" applyNumberFormat="1" applyFont="1" applyFill="1" applyBorder="1" applyAlignment="1" applyProtection="1">
      <alignment horizontal="center" vertical="center" wrapText="1"/>
      <protection locked="0"/>
    </xf>
    <xf numFmtId="0" fontId="21" fillId="0" borderId="10" xfId="0" applyFont="1" applyFill="1" applyBorder="1" applyAlignment="1">
      <alignment horizontal="left" vertical="center" wrapText="1"/>
    </xf>
    <xf numFmtId="0" fontId="21" fillId="0" borderId="10" xfId="0" applyFont="1" applyFill="1" applyBorder="1" applyAlignment="1">
      <alignment horizontal="center" vertical="center" wrapText="1"/>
    </xf>
    <xf numFmtId="0" fontId="23" fillId="0" borderId="10" xfId="0" applyFont="1" applyFill="1" applyBorder="1" applyAlignment="1">
      <alignment horizontal="center" vertical="center" wrapText="1"/>
    </xf>
    <xf numFmtId="49" fontId="17" fillId="0" borderId="10" xfId="0" applyNumberFormat="1" applyFont="1" applyFill="1" applyBorder="1" applyAlignment="1" applyProtection="1">
      <alignment horizontal="left" vertical="center" wrapText="1"/>
      <protection locked="0"/>
    </xf>
    <xf numFmtId="49" fontId="18" fillId="0" borderId="10" xfId="0" applyNumberFormat="1" applyFont="1" applyFill="1" applyBorder="1" applyAlignment="1">
      <alignment horizontal="center" vertical="center" wrapText="1"/>
    </xf>
    <xf numFmtId="49" fontId="18" fillId="0" borderId="10" xfId="0" applyNumberFormat="1" applyFont="1" applyFill="1" applyBorder="1" applyAlignment="1">
      <alignment horizontal="center" vertical="center"/>
    </xf>
    <xf numFmtId="49" fontId="17"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lignment vertical="center" wrapText="1"/>
    </xf>
    <xf numFmtId="49" fontId="21" fillId="0" borderId="10" xfId="0" applyNumberFormat="1" applyFont="1" applyFill="1" applyBorder="1" applyAlignment="1" applyProtection="1">
      <alignment horizontal="center" vertical="center"/>
      <protection locked="0"/>
    </xf>
    <xf numFmtId="49" fontId="18" fillId="0" borderId="10" xfId="0" applyNumberFormat="1" applyFont="1" applyFill="1" applyBorder="1" applyAlignment="1" applyProtection="1">
      <alignment horizontal="center" vertical="center"/>
      <protection locked="0"/>
    </xf>
    <xf numFmtId="49" fontId="21" fillId="0" borderId="11" xfId="0" applyNumberFormat="1" applyFont="1" applyFill="1" applyBorder="1" applyAlignment="1">
      <alignment horizontal="right"/>
    </xf>
    <xf numFmtId="0" fontId="17" fillId="0" borderId="12" xfId="0" applyFont="1" applyFill="1" applyBorder="1" applyAlignment="1">
      <alignment horizontal="center" vertical="center" wrapText="1"/>
    </xf>
    <xf numFmtId="0" fontId="18" fillId="0" borderId="12" xfId="0" applyFont="1" applyFill="1" applyBorder="1" applyAlignment="1">
      <alignment horizontal="center" vertical="center" wrapText="1"/>
    </xf>
    <xf numFmtId="0" fontId="18" fillId="0" borderId="12" xfId="0" applyFont="1" applyFill="1" applyBorder="1" applyAlignment="1">
      <alignment horizontal="center" vertical="center"/>
    </xf>
    <xf numFmtId="0" fontId="17" fillId="0" borderId="12" xfId="0" applyFont="1" applyFill="1" applyBorder="1" applyAlignment="1">
      <alignment horizontal="center" vertical="center"/>
    </xf>
    <xf numFmtId="0" fontId="21" fillId="0" borderId="12" xfId="0" applyFont="1" applyFill="1" applyBorder="1" applyAlignment="1">
      <alignment horizontal="center" vertical="center" wrapText="1"/>
    </xf>
    <xf numFmtId="49" fontId="21" fillId="0" borderId="11" xfId="0" applyNumberFormat="1" applyFont="1" applyFill="1" applyBorder="1" applyAlignment="1">
      <alignment horizontal="right" vertical="center"/>
    </xf>
    <xf numFmtId="0" fontId="21" fillId="0" borderId="12" xfId="0" applyFont="1" applyFill="1" applyBorder="1" applyAlignment="1">
      <alignment horizontal="center" vertical="center"/>
    </xf>
    <xf numFmtId="0" fontId="17" fillId="0" borderId="12" xfId="0" applyFont="1" applyFill="1" applyBorder="1"/>
    <xf numFmtId="49" fontId="17" fillId="0" borderId="13" xfId="0" applyNumberFormat="1" applyFont="1" applyFill="1" applyBorder="1" applyAlignment="1">
      <alignment horizontal="right"/>
    </xf>
    <xf numFmtId="0" fontId="21" fillId="0" borderId="14" xfId="0" applyFont="1" applyFill="1" applyBorder="1" applyAlignment="1" applyProtection="1">
      <alignment horizontal="center" vertical="top"/>
      <protection locked="0"/>
    </xf>
    <xf numFmtId="0" fontId="21" fillId="0" borderId="14" xfId="0" applyFont="1" applyFill="1" applyBorder="1" applyAlignment="1" applyProtection="1">
      <alignment vertical="top" wrapText="1"/>
      <protection locked="0"/>
    </xf>
    <xf numFmtId="1" fontId="21" fillId="0" borderId="14" xfId="0" applyNumberFormat="1" applyFont="1" applyFill="1" applyBorder="1" applyAlignment="1">
      <alignment horizontal="center" vertical="center"/>
    </xf>
    <xf numFmtId="1" fontId="21" fillId="0" borderId="15" xfId="0" applyNumberFormat="1" applyFont="1" applyFill="1" applyBorder="1" applyAlignment="1">
      <alignment horizontal="center" vertical="center"/>
    </xf>
    <xf numFmtId="49" fontId="17" fillId="0" borderId="11" xfId="0" applyNumberFormat="1" applyFont="1" applyFill="1" applyBorder="1" applyAlignment="1">
      <alignment horizontal="right"/>
    </xf>
    <xf numFmtId="49" fontId="18" fillId="0" borderId="11" xfId="0" applyNumberFormat="1" applyFont="1" applyFill="1" applyBorder="1" applyAlignment="1">
      <alignment horizontal="right"/>
    </xf>
    <xf numFmtId="1" fontId="21" fillId="0" borderId="10" xfId="0" applyNumberFormat="1" applyFont="1" applyFill="1" applyBorder="1" applyAlignment="1" applyProtection="1">
      <alignment horizontal="center" vertical="center" wrapText="1"/>
      <protection locked="0"/>
    </xf>
    <xf numFmtId="1" fontId="17" fillId="0" borderId="10" xfId="0" applyNumberFormat="1" applyFont="1" applyFill="1" applyBorder="1" applyAlignment="1" applyProtection="1">
      <alignment horizontal="center" vertical="center" wrapText="1"/>
      <protection locked="0"/>
    </xf>
    <xf numFmtId="1" fontId="18" fillId="0" borderId="10" xfId="0" applyNumberFormat="1" applyFont="1" applyFill="1" applyBorder="1" applyAlignment="1" applyProtection="1">
      <alignment horizontal="center" vertical="center" wrapText="1"/>
      <protection locked="0"/>
    </xf>
    <xf numFmtId="0" fontId="18" fillId="0" borderId="10" xfId="0" applyFont="1" applyFill="1" applyBorder="1" applyAlignment="1">
      <alignment horizontal="center" vertical="top" wrapText="1"/>
    </xf>
    <xf numFmtId="0" fontId="18" fillId="0" borderId="10" xfId="0" applyFont="1" applyFill="1" applyBorder="1" applyAlignment="1" applyProtection="1">
      <alignment horizontal="center" vertical="top" wrapText="1"/>
      <protection locked="0"/>
    </xf>
    <xf numFmtId="0" fontId="23" fillId="0" borderId="10" xfId="0" applyFont="1" applyFill="1" applyBorder="1" applyAlignment="1" applyProtection="1">
      <alignment horizontal="center" vertical="top" wrapText="1"/>
      <protection locked="0"/>
    </xf>
    <xf numFmtId="0" fontId="23" fillId="0" borderId="10" xfId="0" applyFont="1" applyFill="1" applyBorder="1" applyAlignment="1">
      <alignment horizontal="center"/>
    </xf>
    <xf numFmtId="0" fontId="17" fillId="0" borderId="10" xfId="0" applyFont="1" applyFill="1" applyBorder="1" applyAlignment="1">
      <alignment horizontal="center"/>
    </xf>
    <xf numFmtId="0" fontId="23" fillId="0" borderId="10" xfId="0" applyFont="1" applyFill="1" applyBorder="1" applyAlignment="1" applyProtection="1">
      <alignment horizontal="center" vertical="center" wrapText="1"/>
      <protection locked="0"/>
    </xf>
    <xf numFmtId="0" fontId="17" fillId="0" borderId="10" xfId="0" applyFont="1" applyFill="1" applyBorder="1" applyAlignment="1">
      <alignment horizontal="center" vertical="top" wrapText="1"/>
    </xf>
    <xf numFmtId="0" fontId="18" fillId="0" borderId="10" xfId="0" applyFont="1" applyFill="1" applyBorder="1" applyAlignment="1">
      <alignment horizontal="center" wrapText="1"/>
    </xf>
    <xf numFmtId="0" fontId="17" fillId="0" borderId="14" xfId="0" applyFont="1" applyFill="1" applyBorder="1" applyAlignment="1">
      <alignment horizontal="center"/>
    </xf>
    <xf numFmtId="49" fontId="18" fillId="0" borderId="16" xfId="0" applyNumberFormat="1" applyFont="1" applyFill="1" applyBorder="1" applyAlignment="1">
      <alignment horizontal="right" vertical="center"/>
    </xf>
    <xf numFmtId="49" fontId="18" fillId="0" borderId="17" xfId="0" applyNumberFormat="1" applyFont="1" applyFill="1" applyBorder="1" applyAlignment="1" applyProtection="1">
      <alignment horizontal="center" vertical="center"/>
      <protection locked="0"/>
    </xf>
    <xf numFmtId="0" fontId="18" fillId="0" borderId="17" xfId="0" applyFont="1" applyFill="1" applyBorder="1" applyAlignment="1">
      <alignment vertical="center" wrapText="1"/>
    </xf>
    <xf numFmtId="1" fontId="17" fillId="0" borderId="17" xfId="0" applyNumberFormat="1" applyFont="1" applyFill="1" applyBorder="1" applyAlignment="1" applyProtection="1">
      <alignment horizontal="center" vertical="center" wrapText="1"/>
      <protection locked="0"/>
    </xf>
    <xf numFmtId="0" fontId="18" fillId="0" borderId="17" xfId="0" applyFont="1" applyFill="1" applyBorder="1" applyAlignment="1">
      <alignment horizontal="center" vertical="center" wrapText="1"/>
    </xf>
    <xf numFmtId="0" fontId="18" fillId="0" borderId="17" xfId="0" applyFont="1" applyFill="1" applyBorder="1" applyAlignment="1">
      <alignment horizontal="center" vertical="center"/>
    </xf>
    <xf numFmtId="0" fontId="18" fillId="0" borderId="18" xfId="0" applyFont="1" applyFill="1" applyBorder="1" applyAlignment="1">
      <alignment horizontal="center" vertical="center"/>
    </xf>
    <xf numFmtId="49" fontId="17" fillId="0" borderId="19" xfId="0" applyNumberFormat="1" applyFont="1" applyFill="1" applyBorder="1" applyAlignment="1">
      <alignment horizontal="right" vertical="center"/>
    </xf>
    <xf numFmtId="49" fontId="17" fillId="0" borderId="20" xfId="0" applyNumberFormat="1" applyFont="1" applyFill="1" applyBorder="1" applyAlignment="1" applyProtection="1">
      <alignment horizontal="center" vertical="center"/>
      <protection locked="0"/>
    </xf>
    <xf numFmtId="49" fontId="17" fillId="0" borderId="16" xfId="0" applyNumberFormat="1" applyFont="1" applyFill="1" applyBorder="1" applyAlignment="1">
      <alignment horizontal="right" vertical="center"/>
    </xf>
    <xf numFmtId="49" fontId="17" fillId="0" borderId="17" xfId="0" applyNumberFormat="1" applyFont="1" applyFill="1" applyBorder="1" applyAlignment="1" applyProtection="1">
      <alignment horizontal="center" vertical="center"/>
      <protection locked="0"/>
    </xf>
    <xf numFmtId="0" fontId="23" fillId="0" borderId="10" xfId="0" applyFont="1" applyFill="1" applyBorder="1" applyAlignment="1">
      <alignment horizontal="left" wrapText="1"/>
    </xf>
    <xf numFmtId="1" fontId="21" fillId="0" borderId="17" xfId="0" applyNumberFormat="1" applyFont="1" applyFill="1" applyBorder="1" applyAlignment="1" applyProtection="1">
      <alignment horizontal="center" vertical="center" wrapText="1"/>
      <protection locked="0"/>
    </xf>
    <xf numFmtId="0" fontId="21" fillId="0" borderId="17" xfId="0" applyFont="1" applyFill="1" applyBorder="1" applyAlignment="1">
      <alignment horizontal="center" vertical="center" wrapText="1"/>
    </xf>
    <xf numFmtId="0" fontId="18" fillId="0" borderId="17" xfId="0" applyFont="1" applyFill="1" applyBorder="1" applyAlignment="1">
      <alignment horizontal="center" wrapText="1"/>
    </xf>
    <xf numFmtId="0" fontId="18" fillId="0" borderId="10" xfId="0" applyFont="1" applyFill="1" applyBorder="1" applyAlignment="1" applyProtection="1">
      <alignment vertical="center" wrapText="1"/>
      <protection locked="0"/>
    </xf>
    <xf numFmtId="0" fontId="18" fillId="0" borderId="20" xfId="0" applyFont="1" applyFill="1" applyBorder="1" applyAlignment="1">
      <alignment horizontal="left" wrapText="1"/>
    </xf>
    <xf numFmtId="0" fontId="18" fillId="0" borderId="17" xfId="0" applyFont="1" applyFill="1" applyBorder="1" applyAlignment="1">
      <alignment horizontal="left" wrapText="1"/>
    </xf>
    <xf numFmtId="14" fontId="18" fillId="0" borderId="10" xfId="0" applyNumberFormat="1" applyFont="1" applyFill="1" applyBorder="1" applyAlignment="1" applyProtection="1">
      <alignment horizontal="center" vertical="center" wrapText="1"/>
      <protection locked="0"/>
    </xf>
    <xf numFmtId="0" fontId="23" fillId="0" borderId="10" xfId="0" applyFont="1" applyFill="1" applyBorder="1" applyAlignment="1" applyProtection="1">
      <alignment vertical="top" wrapText="1"/>
      <protection locked="0"/>
    </xf>
    <xf numFmtId="0" fontId="23" fillId="0" borderId="10" xfId="0" applyFont="1" applyFill="1" applyBorder="1"/>
    <xf numFmtId="0" fontId="23" fillId="0" borderId="10" xfId="0" applyFont="1" applyFill="1" applyBorder="1" applyAlignment="1" applyProtection="1">
      <alignment vertical="center" wrapText="1"/>
      <protection locked="0"/>
    </xf>
    <xf numFmtId="0" fontId="17" fillId="0" borderId="14" xfId="0" applyFont="1" applyFill="1" applyBorder="1"/>
    <xf numFmtId="0" fontId="17" fillId="0" borderId="17" xfId="0" applyFont="1" applyFill="1" applyBorder="1" applyAlignment="1">
      <alignment horizontal="center" vertical="center" wrapText="1"/>
    </xf>
    <xf numFmtId="49" fontId="21" fillId="0" borderId="0" xfId="0" applyNumberFormat="1" applyFont="1" applyFill="1" applyAlignment="1">
      <alignment horizontal="center"/>
    </xf>
    <xf numFmtId="49" fontId="26" fillId="0" borderId="0" xfId="0" applyNumberFormat="1" applyFont="1" applyFill="1" applyAlignment="1">
      <alignment horizontal="center"/>
    </xf>
    <xf numFmtId="49" fontId="17" fillId="0" borderId="0" xfId="0" applyNumberFormat="1" applyFont="1" applyFill="1" applyAlignment="1">
      <alignment horizontal="left"/>
    </xf>
    <xf numFmtId="49" fontId="22" fillId="0" borderId="11" xfId="0" applyNumberFormat="1" applyFont="1" applyFill="1" applyBorder="1" applyAlignment="1">
      <alignment horizontal="center" wrapText="1"/>
    </xf>
    <xf numFmtId="0" fontId="22" fillId="0" borderId="10" xfId="0" applyFont="1" applyFill="1" applyBorder="1" applyAlignment="1">
      <alignment horizontal="center" wrapText="1"/>
    </xf>
    <xf numFmtId="0" fontId="22" fillId="0" borderId="10" xfId="0" applyNumberFormat="1" applyFont="1" applyFill="1" applyBorder="1" applyAlignment="1" applyProtection="1">
      <alignment horizontal="center" vertical="center" wrapText="1"/>
    </xf>
    <xf numFmtId="0" fontId="20" fillId="0" borderId="0" xfId="0" applyFont="1" applyFill="1" applyAlignment="1">
      <alignment horizontal="center"/>
    </xf>
    <xf numFmtId="0" fontId="20" fillId="0" borderId="0" xfId="0" applyFont="1" applyFill="1" applyAlignment="1"/>
    <xf numFmtId="49" fontId="17" fillId="0" borderId="10" xfId="0" applyNumberFormat="1" applyFont="1" applyFill="1" applyBorder="1" applyAlignment="1">
      <alignment horizontal="center" vertical="center"/>
    </xf>
    <xf numFmtId="1" fontId="20" fillId="0" borderId="0" xfId="0" applyNumberFormat="1" applyFont="1" applyFill="1" applyAlignment="1">
      <alignment horizontal="center"/>
    </xf>
    <xf numFmtId="1" fontId="21" fillId="0" borderId="12" xfId="0" applyNumberFormat="1" applyFont="1" applyFill="1" applyBorder="1" applyAlignment="1">
      <alignment horizontal="center" vertical="center" wrapText="1"/>
    </xf>
    <xf numFmtId="0" fontId="21" fillId="0" borderId="18" xfId="0" applyFont="1" applyFill="1" applyBorder="1" applyAlignment="1">
      <alignment horizontal="center" vertical="center" wrapText="1"/>
    </xf>
    <xf numFmtId="0" fontId="18" fillId="0" borderId="10" xfId="0" applyFont="1" applyFill="1" applyBorder="1" applyAlignment="1" applyProtection="1">
      <alignment horizontal="left" vertical="center" wrapText="1"/>
      <protection locked="0"/>
    </xf>
    <xf numFmtId="0" fontId="18" fillId="0" borderId="20" xfId="0" applyFont="1" applyFill="1" applyBorder="1" applyAlignment="1" applyProtection="1">
      <alignment horizontal="center" vertical="center" wrapText="1"/>
      <protection locked="0"/>
    </xf>
    <xf numFmtId="0" fontId="20" fillId="0" borderId="0" xfId="0" applyFont="1" applyFill="1"/>
    <xf numFmtId="0" fontId="22" fillId="0" borderId="0" xfId="0" applyFont="1" applyFill="1"/>
    <xf numFmtId="0" fontId="17" fillId="0" borderId="0" xfId="0" applyFont="1" applyFill="1"/>
    <xf numFmtId="0" fontId="17" fillId="0" borderId="0" xfId="0" applyFont="1" applyFill="1" applyAlignment="1">
      <alignment horizontal="center"/>
    </xf>
    <xf numFmtId="0" fontId="17" fillId="0" borderId="0" xfId="0" applyFont="1" applyFill="1" applyAlignment="1">
      <alignment horizontal="right"/>
    </xf>
    <xf numFmtId="0" fontId="27" fillId="0" borderId="20" xfId="0" applyFont="1" applyFill="1" applyBorder="1" applyAlignment="1">
      <alignment horizontal="center" vertical="center" wrapText="1"/>
    </xf>
    <xf numFmtId="0" fontId="27" fillId="0" borderId="21" xfId="0" applyFont="1" applyFill="1" applyBorder="1" applyAlignment="1">
      <alignment horizontal="center" vertical="center" wrapText="1"/>
    </xf>
    <xf numFmtId="0" fontId="22" fillId="0" borderId="10" xfId="0" applyFont="1" applyFill="1" applyBorder="1" applyAlignment="1">
      <alignment horizontal="center" vertical="center" wrapText="1"/>
    </xf>
    <xf numFmtId="0" fontId="27" fillId="0" borderId="10" xfId="0" applyFont="1" applyFill="1" applyBorder="1" applyAlignment="1">
      <alignment horizontal="center" vertical="center" wrapText="1"/>
    </xf>
    <xf numFmtId="0" fontId="27" fillId="0" borderId="12" xfId="0" applyFont="1" applyFill="1" applyBorder="1" applyAlignment="1">
      <alignment horizontal="center" vertical="center" wrapText="1"/>
    </xf>
    <xf numFmtId="0" fontId="18" fillId="0" borderId="10" xfId="0" applyFont="1" applyFill="1" applyBorder="1"/>
    <xf numFmtId="0" fontId="17" fillId="0" borderId="10" xfId="0" applyFont="1" applyFill="1" applyBorder="1" applyAlignment="1" applyProtection="1">
      <alignment vertical="center" wrapText="1"/>
      <protection locked="0"/>
    </xf>
    <xf numFmtId="0" fontId="17" fillId="0" borderId="10" xfId="0" applyFont="1" applyFill="1" applyBorder="1" applyAlignment="1">
      <alignment horizontal="left" vertical="top" wrapText="1"/>
    </xf>
    <xf numFmtId="0" fontId="17" fillId="0" borderId="10" xfId="0" applyFont="1" applyFill="1" applyBorder="1" applyAlignment="1">
      <alignment horizontal="justify" wrapText="1"/>
    </xf>
    <xf numFmtId="0" fontId="17" fillId="0" borderId="20" xfId="0" applyFont="1" applyFill="1" applyBorder="1" applyAlignment="1">
      <alignment vertical="center" wrapText="1"/>
    </xf>
    <xf numFmtId="0" fontId="17" fillId="0" borderId="22" xfId="0" applyFont="1" applyFill="1" applyBorder="1" applyAlignment="1">
      <alignment vertical="center" wrapText="1"/>
    </xf>
    <xf numFmtId="0" fontId="24" fillId="0" borderId="0" xfId="0" applyFont="1" applyFill="1"/>
    <xf numFmtId="1" fontId="20" fillId="0" borderId="0" xfId="0" applyNumberFormat="1" applyFont="1" applyFill="1"/>
    <xf numFmtId="0" fontId="25" fillId="0" borderId="0" xfId="0" applyFont="1" applyFill="1"/>
    <xf numFmtId="1" fontId="25" fillId="0" borderId="0" xfId="0" applyNumberFormat="1" applyFont="1" applyFill="1"/>
    <xf numFmtId="49" fontId="18" fillId="0" borderId="11" xfId="0" applyNumberFormat="1" applyFont="1" applyBorder="1" applyAlignment="1">
      <alignment horizontal="right" vertical="center"/>
    </xf>
    <xf numFmtId="49" fontId="18" fillId="0" borderId="10" xfId="0" applyNumberFormat="1" applyFont="1" applyBorder="1" applyAlignment="1" applyProtection="1">
      <alignment horizontal="center" vertical="center" wrapText="1"/>
      <protection locked="0"/>
    </xf>
    <xf numFmtId="0" fontId="18" fillId="0" borderId="10" xfId="0" applyFont="1" applyBorder="1" applyAlignment="1" applyProtection="1">
      <alignment vertical="top" wrapText="1"/>
      <protection locked="0"/>
    </xf>
    <xf numFmtId="49" fontId="18" fillId="0" borderId="10" xfId="0" applyNumberFormat="1" applyFont="1" applyBorder="1" applyAlignment="1" applyProtection="1">
      <alignment horizontal="center" vertical="center"/>
      <protection locked="0"/>
    </xf>
    <xf numFmtId="0" fontId="18" fillId="0" borderId="10" xfId="0" applyFont="1" applyBorder="1" applyAlignment="1">
      <alignment vertical="center" wrapText="1"/>
    </xf>
    <xf numFmtId="49" fontId="21" fillId="0" borderId="11" xfId="0" applyNumberFormat="1" applyFont="1" applyBorder="1" applyAlignment="1">
      <alignment horizontal="right" vertical="center"/>
    </xf>
    <xf numFmtId="49" fontId="21" fillId="0" borderId="10" xfId="0" applyNumberFormat="1" applyFont="1" applyBorder="1" applyAlignment="1" applyProtection="1">
      <alignment horizontal="center" vertical="center"/>
      <protection locked="0"/>
    </xf>
    <xf numFmtId="0" fontId="21" fillId="0" borderId="10" xfId="0" applyFont="1" applyBorder="1" applyAlignment="1" applyProtection="1">
      <alignment vertical="top" wrapText="1"/>
      <protection locked="0"/>
    </xf>
    <xf numFmtId="0" fontId="18" fillId="0" borderId="10" xfId="0" applyFont="1" applyBorder="1" applyAlignment="1" applyProtection="1">
      <alignment horizontal="left" vertical="top" wrapText="1"/>
      <protection locked="0"/>
    </xf>
    <xf numFmtId="0" fontId="18" fillId="0" borderId="10" xfId="0" applyFont="1" applyBorder="1" applyAlignment="1" applyProtection="1">
      <alignment horizontal="center" vertical="top" wrapText="1"/>
      <protection locked="0"/>
    </xf>
    <xf numFmtId="1" fontId="21" fillId="0" borderId="10" xfId="0" applyNumberFormat="1" applyFont="1" applyBorder="1" applyAlignment="1" applyProtection="1">
      <alignment horizontal="center" vertical="center" wrapText="1"/>
      <protection locked="0"/>
    </xf>
    <xf numFmtId="1" fontId="20" fillId="0" borderId="0" xfId="0" applyNumberFormat="1" applyFont="1" applyAlignment="1">
      <alignment horizontal="center"/>
    </xf>
    <xf numFmtId="0" fontId="20" fillId="0" borderId="0" xfId="0" applyFont="1" applyAlignment="1">
      <alignment horizontal="center"/>
    </xf>
    <xf numFmtId="0" fontId="20" fillId="0" borderId="0" xfId="0" applyFont="1"/>
    <xf numFmtId="49" fontId="17" fillId="0" borderId="11" xfId="0" applyNumberFormat="1" applyFont="1" applyBorder="1" applyAlignment="1">
      <alignment horizontal="right" vertical="center"/>
    </xf>
    <xf numFmtId="49" fontId="17" fillId="0" borderId="10" xfId="0" applyNumberFormat="1" applyFont="1" applyBorder="1" applyAlignment="1" applyProtection="1">
      <alignment horizontal="center" vertical="center"/>
      <protection locked="0"/>
    </xf>
    <xf numFmtId="0" fontId="17" fillId="0" borderId="10" xfId="0" applyFont="1" applyBorder="1" applyAlignment="1">
      <alignment vertical="top" wrapText="1"/>
    </xf>
    <xf numFmtId="0" fontId="18" fillId="0" borderId="10" xfId="0" applyFont="1" applyBorder="1" applyAlignment="1">
      <alignment horizontal="left" wrapText="1"/>
    </xf>
    <xf numFmtId="0" fontId="18" fillId="0" borderId="10" xfId="0" applyFont="1" applyBorder="1" applyAlignment="1" applyProtection="1">
      <alignment horizontal="center" vertical="center" wrapText="1"/>
      <protection locked="0"/>
    </xf>
    <xf numFmtId="1" fontId="17" fillId="0" borderId="10" xfId="0" applyNumberFormat="1" applyFont="1" applyBorder="1" applyAlignment="1" applyProtection="1">
      <alignment horizontal="center" vertical="center" wrapText="1"/>
      <protection locked="0"/>
    </xf>
    <xf numFmtId="0" fontId="17" fillId="0" borderId="10" xfId="0" applyFont="1" applyBorder="1" applyAlignment="1">
      <alignment horizontal="center" vertical="center"/>
    </xf>
    <xf numFmtId="0" fontId="17" fillId="0" borderId="12" xfId="0" applyFont="1" applyBorder="1" applyAlignment="1">
      <alignment horizontal="center" vertical="center"/>
    </xf>
    <xf numFmtId="49" fontId="17" fillId="0" borderId="10" xfId="0" applyNumberFormat="1" applyFont="1" applyBorder="1" applyAlignment="1">
      <alignment horizontal="center" vertical="center"/>
    </xf>
    <xf numFmtId="0" fontId="17" fillId="0" borderId="10" xfId="0" applyFont="1" applyBorder="1" applyAlignment="1">
      <alignment vertical="center" wrapText="1"/>
    </xf>
    <xf numFmtId="49" fontId="17" fillId="0" borderId="10" xfId="0" applyNumberFormat="1" applyFont="1" applyBorder="1" applyAlignment="1" applyProtection="1">
      <alignment horizontal="center" vertical="center" wrapText="1"/>
      <protection locked="0"/>
    </xf>
    <xf numFmtId="0" fontId="17" fillId="0" borderId="10" xfId="0" applyFont="1" applyBorder="1" applyAlignment="1" applyProtection="1">
      <alignment vertical="top" wrapText="1"/>
      <protection locked="0"/>
    </xf>
    <xf numFmtId="0" fontId="17" fillId="0" borderId="10" xfId="0" applyFont="1" applyBorder="1" applyAlignment="1" applyProtection="1">
      <alignment horizontal="left" vertical="top" wrapText="1"/>
      <protection locked="0"/>
    </xf>
    <xf numFmtId="0" fontId="18" fillId="0" borderId="10" xfId="0" applyFont="1" applyBorder="1" applyAlignment="1">
      <alignment horizontal="left" vertical="top" wrapText="1"/>
    </xf>
    <xf numFmtId="0" fontId="17" fillId="0" borderId="10" xfId="0" applyFont="1" applyBorder="1" applyAlignment="1">
      <alignment horizontal="center" vertical="center" wrapText="1"/>
    </xf>
    <xf numFmtId="0" fontId="17" fillId="0" borderId="12" xfId="0" applyFont="1" applyBorder="1" applyAlignment="1">
      <alignment horizontal="center" vertical="center" wrapText="1"/>
    </xf>
    <xf numFmtId="0" fontId="18" fillId="0" borderId="10" xfId="0" applyFont="1" applyBorder="1" applyAlignment="1" applyProtection="1">
      <alignment vertical="center" wrapText="1"/>
      <protection locked="0"/>
    </xf>
    <xf numFmtId="1" fontId="17" fillId="0" borderId="10" xfId="0" applyNumberFormat="1" applyFont="1" applyBorder="1" applyAlignment="1">
      <alignment horizontal="center" vertical="center" wrapText="1"/>
    </xf>
    <xf numFmtId="1" fontId="17" fillId="0" borderId="12" xfId="0" applyNumberFormat="1" applyFont="1" applyBorder="1" applyAlignment="1">
      <alignment horizontal="center" vertical="center" wrapText="1"/>
    </xf>
    <xf numFmtId="1" fontId="17" fillId="0" borderId="10" xfId="0" applyNumberFormat="1" applyFont="1" applyBorder="1" applyAlignment="1">
      <alignment horizontal="center" vertical="center"/>
    </xf>
    <xf numFmtId="1" fontId="17" fillId="0" borderId="12" xfId="0" applyNumberFormat="1" applyFont="1" applyBorder="1" applyAlignment="1">
      <alignment horizontal="center" vertical="center"/>
    </xf>
    <xf numFmtId="0" fontId="17" fillId="0" borderId="10" xfId="0" applyFont="1" applyBorder="1" applyAlignment="1">
      <alignment wrapText="1"/>
    </xf>
    <xf numFmtId="3" fontId="18" fillId="0" borderId="10" xfId="0" applyNumberFormat="1" applyFont="1" applyBorder="1" applyAlignment="1">
      <alignment horizontal="center" vertical="center"/>
    </xf>
    <xf numFmtId="0" fontId="18" fillId="0" borderId="10" xfId="0" applyFont="1" applyBorder="1" applyAlignment="1">
      <alignment horizontal="center" vertical="center"/>
    </xf>
    <xf numFmtId="3" fontId="17" fillId="0" borderId="12" xfId="0" applyNumberFormat="1" applyFont="1" applyBorder="1" applyAlignment="1">
      <alignment horizontal="center" vertical="center"/>
    </xf>
    <xf numFmtId="49" fontId="18" fillId="0" borderId="10" xfId="0" applyNumberFormat="1" applyFont="1" applyBorder="1" applyAlignment="1">
      <alignment horizontal="center" vertical="center"/>
    </xf>
    <xf numFmtId="1" fontId="18" fillId="0" borderId="10" xfId="0" applyNumberFormat="1" applyFont="1" applyBorder="1" applyAlignment="1" applyProtection="1">
      <alignment horizontal="center" vertical="center" wrapText="1"/>
      <protection locked="0"/>
    </xf>
    <xf numFmtId="3" fontId="18" fillId="0" borderId="12" xfId="0" applyNumberFormat="1" applyFont="1" applyBorder="1" applyAlignment="1">
      <alignment horizontal="center" vertical="center"/>
    </xf>
    <xf numFmtId="49" fontId="17" fillId="0" borderId="10" xfId="0" applyNumberFormat="1" applyFont="1" applyBorder="1" applyAlignment="1" applyProtection="1">
      <alignment horizontal="center" vertical="top" wrapText="1"/>
      <protection locked="0"/>
    </xf>
    <xf numFmtId="0" fontId="17" fillId="0" borderId="10" xfId="0" applyFont="1" applyBorder="1"/>
    <xf numFmtId="0" fontId="18" fillId="0" borderId="10" xfId="0" applyFont="1" applyBorder="1" applyAlignment="1">
      <alignment horizontal="center" wrapText="1"/>
    </xf>
    <xf numFmtId="0" fontId="17" fillId="0" borderId="0" xfId="0" applyFont="1" applyBorder="1" applyAlignment="1">
      <alignment wrapText="1"/>
    </xf>
    <xf numFmtId="0" fontId="17" fillId="0" borderId="10" xfId="0" applyFont="1" applyBorder="1" applyAlignment="1" applyProtection="1">
      <alignment wrapText="1"/>
      <protection locked="0"/>
    </xf>
    <xf numFmtId="0" fontId="18" fillId="0" borderId="10" xfId="0" applyFont="1" applyBorder="1" applyAlignment="1">
      <alignment horizontal="left" vertical="center" wrapText="1"/>
    </xf>
    <xf numFmtId="0" fontId="17" fillId="0" borderId="0" xfId="0" applyFont="1"/>
    <xf numFmtId="3" fontId="17" fillId="0" borderId="10" xfId="0" applyNumberFormat="1" applyFont="1" applyBorder="1" applyAlignment="1">
      <alignment horizontal="center" vertical="center"/>
    </xf>
    <xf numFmtId="0" fontId="18" fillId="0" borderId="17" xfId="0" applyFont="1" applyFill="1" applyBorder="1" applyAlignment="1" applyProtection="1">
      <alignment vertical="top" wrapText="1"/>
      <protection locked="0"/>
    </xf>
    <xf numFmtId="0" fontId="18" fillId="0" borderId="22" xfId="0" applyFont="1" applyFill="1" applyBorder="1" applyAlignment="1" applyProtection="1">
      <alignment vertical="top" wrapText="1"/>
      <protection locked="0"/>
    </xf>
    <xf numFmtId="0" fontId="28" fillId="0" borderId="10" xfId="0" applyFont="1" applyBorder="1" applyAlignment="1">
      <alignment horizontal="center" vertical="center"/>
    </xf>
    <xf numFmtId="0" fontId="22" fillId="0" borderId="0" xfId="0" applyFont="1" applyFill="1" applyAlignment="1">
      <alignment horizontal="left" wrapText="1"/>
    </xf>
    <xf numFmtId="49" fontId="21" fillId="0" borderId="0" xfId="0" applyNumberFormat="1" applyFont="1" applyFill="1" applyAlignment="1">
      <alignment horizontal="center"/>
    </xf>
    <xf numFmtId="49" fontId="22" fillId="0" borderId="24" xfId="0" applyNumberFormat="1" applyFont="1" applyFill="1" applyBorder="1" applyAlignment="1">
      <alignment horizontal="center" wrapText="1"/>
    </xf>
    <xf numFmtId="49" fontId="22" fillId="0" borderId="19" xfId="0" applyNumberFormat="1" applyFont="1" applyFill="1" applyBorder="1" applyAlignment="1">
      <alignment horizontal="center" wrapText="1"/>
    </xf>
    <xf numFmtId="0" fontId="22" fillId="0" borderId="23" xfId="0" applyFont="1" applyFill="1" applyBorder="1" applyAlignment="1">
      <alignment horizontal="center" wrapText="1"/>
    </xf>
    <xf numFmtId="0" fontId="22" fillId="0" borderId="20" xfId="0" applyFont="1" applyFill="1" applyBorder="1" applyAlignment="1">
      <alignment horizontal="center" wrapText="1"/>
    </xf>
    <xf numFmtId="0" fontId="22" fillId="0" borderId="23" xfId="0" applyFont="1" applyFill="1" applyBorder="1" applyAlignment="1">
      <alignment horizontal="center" vertical="center" wrapText="1"/>
    </xf>
    <xf numFmtId="0" fontId="22" fillId="0" borderId="20" xfId="0" applyFont="1" applyFill="1" applyBorder="1" applyAlignment="1">
      <alignment horizontal="center" vertical="center" wrapText="1"/>
    </xf>
    <xf numFmtId="0" fontId="22" fillId="0" borderId="23" xfId="0" applyNumberFormat="1" applyFont="1" applyFill="1" applyBorder="1" applyAlignment="1" applyProtection="1">
      <alignment horizontal="center" vertical="center" wrapText="1"/>
    </xf>
    <xf numFmtId="0" fontId="22" fillId="0" borderId="20" xfId="0" applyNumberFormat="1" applyFont="1" applyFill="1" applyBorder="1" applyAlignment="1" applyProtection="1">
      <alignment horizontal="center" vertical="center" wrapText="1"/>
    </xf>
    <xf numFmtId="0" fontId="27" fillId="0" borderId="25" xfId="0" applyFont="1" applyFill="1" applyBorder="1" applyAlignment="1">
      <alignment horizontal="center" vertical="center" wrapText="1"/>
    </xf>
    <xf numFmtId="0" fontId="27" fillId="0" borderId="26" xfId="0" applyFont="1" applyFill="1" applyBorder="1" applyAlignment="1">
      <alignment horizontal="center" vertical="center" wrapText="1"/>
    </xf>
    <xf numFmtId="0" fontId="18" fillId="0" borderId="17" xfId="0" applyFont="1" applyFill="1" applyBorder="1" applyAlignment="1" applyProtection="1">
      <alignment horizontal="left" vertical="center" wrapText="1"/>
      <protection locked="0"/>
    </xf>
    <xf numFmtId="0" fontId="18" fillId="0" borderId="22" xfId="0" applyFont="1" applyFill="1" applyBorder="1" applyAlignment="1" applyProtection="1">
      <alignment horizontal="left" vertical="center" wrapText="1"/>
      <protection locked="0"/>
    </xf>
    <xf numFmtId="0" fontId="18" fillId="0" borderId="20" xfId="0" applyFont="1" applyFill="1" applyBorder="1" applyAlignment="1" applyProtection="1">
      <alignment horizontal="left" vertical="center" wrapText="1"/>
      <protection locked="0"/>
    </xf>
    <xf numFmtId="0" fontId="18" fillId="0" borderId="17" xfId="0" applyFont="1" applyFill="1" applyBorder="1" applyAlignment="1" applyProtection="1">
      <alignment horizontal="center" vertical="center" wrapText="1"/>
      <protection locked="0"/>
    </xf>
    <xf numFmtId="0" fontId="18" fillId="0" borderId="22" xfId="0" applyFont="1" applyFill="1" applyBorder="1" applyAlignment="1" applyProtection="1">
      <alignment horizontal="center" vertical="center" wrapText="1"/>
      <protection locked="0"/>
    </xf>
    <xf numFmtId="0" fontId="18" fillId="0" borderId="20" xfId="0" applyFont="1" applyFill="1" applyBorder="1" applyAlignment="1" applyProtection="1">
      <alignment horizontal="center" vertical="center" wrapText="1"/>
      <protection locked="0"/>
    </xf>
    <xf numFmtId="0" fontId="18" fillId="0" borderId="10" xfId="0" applyFont="1" applyFill="1" applyBorder="1" applyAlignment="1" applyProtection="1">
      <alignment horizontal="center" vertical="center" wrapText="1"/>
      <protection locked="0"/>
    </xf>
    <xf numFmtId="0" fontId="18" fillId="0" borderId="10" xfId="0" applyFont="1" applyFill="1" applyBorder="1" applyAlignment="1" applyProtection="1">
      <alignment horizontal="left" vertical="center" wrapText="1"/>
      <protection locked="0"/>
    </xf>
    <xf numFmtId="0" fontId="17" fillId="0" borderId="0" xfId="0" applyFont="1" applyFill="1" applyBorder="1" applyAlignment="1">
      <alignment horizontal="left" wrapText="1"/>
    </xf>
    <xf numFmtId="0" fontId="18" fillId="0" borderId="17" xfId="0" applyFont="1" applyFill="1" applyBorder="1" applyAlignment="1">
      <alignment horizontal="left" vertical="center" wrapText="1"/>
    </xf>
    <xf numFmtId="0" fontId="18" fillId="0" borderId="22" xfId="0" applyFont="1" applyFill="1" applyBorder="1" applyAlignment="1">
      <alignment horizontal="left" vertical="center" wrapText="1"/>
    </xf>
    <xf numFmtId="0" fontId="18" fillId="0" borderId="20" xfId="0" applyFont="1" applyFill="1" applyBorder="1" applyAlignment="1">
      <alignment horizontal="left" vertical="center" wrapText="1"/>
    </xf>
    <xf numFmtId="0" fontId="18" fillId="0" borderId="17" xfId="0" applyFont="1" applyBorder="1" applyAlignment="1" applyProtection="1">
      <alignment horizontal="left" vertical="top" wrapText="1"/>
      <protection locked="0"/>
    </xf>
    <xf numFmtId="0" fontId="18" fillId="0" borderId="20" xfId="0" applyFont="1" applyBorder="1" applyAlignment="1" applyProtection="1">
      <alignment horizontal="left" vertical="top" wrapText="1"/>
      <protection locked="0"/>
    </xf>
  </cellXfs>
  <cellStyles count="24">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Плохой" xfId="18" builtinId="27" customBuiltin="1"/>
    <cellStyle name="Пояснение" xfId="19" builtinId="53" customBuiltin="1"/>
    <cellStyle name="Примечание" xfId="20" builtinId="10" customBuiltin="1"/>
    <cellStyle name="Связанная ячейка" xfId="21" builtinId="24" customBuiltin="1"/>
    <cellStyle name="Текст предупреждения" xfId="22" builtinId="11" customBuiltin="1"/>
    <cellStyle name="Хороший" xfId="23"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56"/>
  <sheetViews>
    <sheetView tabSelected="1" topLeftCell="A12" zoomScale="70" zoomScaleNormal="70" zoomScaleSheetLayoutView="25" workbookViewId="0">
      <pane xSplit="5" ySplit="3" topLeftCell="F233" activePane="bottomRight" state="frozen"/>
      <selection activeCell="A12" sqref="A12"/>
      <selection pane="topRight" activeCell="F12" sqref="F12"/>
      <selection pane="bottomLeft" activeCell="A15" sqref="A15"/>
      <selection pane="bottomRight" activeCell="H253" sqref="H253"/>
    </sheetView>
  </sheetViews>
  <sheetFormatPr defaultRowHeight="12.75" x14ac:dyDescent="0.2"/>
  <cols>
    <col min="1" max="1" width="15.28515625" style="18" customWidth="1"/>
    <col min="2" max="2" width="15.42578125" style="109" customWidth="1"/>
    <col min="3" max="3" width="15.7109375" style="109" customWidth="1"/>
    <col min="4" max="4" width="45.85546875" style="109" customWidth="1"/>
    <col min="5" max="5" width="70.5703125" style="109" customWidth="1"/>
    <col min="6" max="6" width="22.85546875" style="101" customWidth="1"/>
    <col min="7" max="7" width="15.85546875" style="101" customWidth="1"/>
    <col min="8" max="8" width="16.7109375" style="109" customWidth="1"/>
    <col min="9" max="10" width="17" style="109" customWidth="1"/>
    <col min="11" max="11" width="17.5703125" style="101" customWidth="1"/>
    <col min="12" max="14" width="9.140625" style="101"/>
    <col min="15" max="16384" width="9.140625" style="102"/>
  </cols>
  <sheetData>
    <row r="1" spans="1:10" ht="15.75" x14ac:dyDescent="0.25">
      <c r="H1" s="110" t="s">
        <v>0</v>
      </c>
      <c r="I1" s="110"/>
      <c r="J1" s="110"/>
    </row>
    <row r="2" spans="1:10" ht="15.75" x14ac:dyDescent="0.25">
      <c r="H2" s="110" t="s">
        <v>117</v>
      </c>
      <c r="I2" s="110"/>
      <c r="J2" s="110"/>
    </row>
    <row r="3" spans="1:10" ht="15.75" x14ac:dyDescent="0.25">
      <c r="H3" s="110" t="s">
        <v>46</v>
      </c>
      <c r="I3" s="110"/>
      <c r="J3" s="110"/>
    </row>
    <row r="4" spans="1:10" ht="15.75" x14ac:dyDescent="0.25">
      <c r="H4" s="110" t="s">
        <v>118</v>
      </c>
      <c r="I4" s="110"/>
      <c r="J4" s="110"/>
    </row>
    <row r="5" spans="1:10" ht="15.75" customHeight="1" x14ac:dyDescent="0.2">
      <c r="H5" s="182"/>
      <c r="I5" s="182"/>
      <c r="J5" s="182"/>
    </row>
    <row r="6" spans="1:10" ht="35.25" customHeight="1" x14ac:dyDescent="0.2">
      <c r="H6" s="182"/>
      <c r="I6" s="182"/>
      <c r="J6" s="182"/>
    </row>
    <row r="7" spans="1:10" ht="18.75" x14ac:dyDescent="0.3">
      <c r="A7" s="183" t="s">
        <v>278</v>
      </c>
      <c r="B7" s="183"/>
      <c r="C7" s="183"/>
      <c r="D7" s="183"/>
      <c r="E7" s="183"/>
      <c r="F7" s="183"/>
      <c r="G7" s="183"/>
      <c r="H7" s="183"/>
      <c r="I7" s="183"/>
      <c r="J7" s="183"/>
    </row>
    <row r="8" spans="1:10" ht="18.75" x14ac:dyDescent="0.3">
      <c r="A8" s="183" t="s">
        <v>446</v>
      </c>
      <c r="B8" s="183"/>
      <c r="C8" s="183"/>
      <c r="D8" s="183"/>
      <c r="E8" s="183"/>
      <c r="F8" s="183"/>
      <c r="G8" s="183"/>
      <c r="H8" s="183"/>
      <c r="I8" s="183"/>
      <c r="J8" s="183"/>
    </row>
    <row r="9" spans="1:10" ht="18.75" x14ac:dyDescent="0.3">
      <c r="A9" s="96" t="s">
        <v>427</v>
      </c>
      <c r="B9" s="95"/>
      <c r="C9" s="95"/>
      <c r="D9" s="95"/>
      <c r="E9" s="95"/>
      <c r="F9" s="95"/>
      <c r="G9" s="95"/>
      <c r="H9" s="95"/>
      <c r="I9" s="95"/>
      <c r="J9" s="95"/>
    </row>
    <row r="10" spans="1:10" ht="18.75" x14ac:dyDescent="0.3">
      <c r="A10" s="97" t="s">
        <v>406</v>
      </c>
      <c r="B10" s="95"/>
      <c r="C10" s="95"/>
      <c r="D10" s="95"/>
      <c r="E10" s="95"/>
      <c r="F10" s="95"/>
      <c r="G10" s="95"/>
      <c r="H10" s="95"/>
      <c r="I10" s="95"/>
      <c r="J10" s="95"/>
    </row>
    <row r="11" spans="1:10" ht="19.5" thickBot="1" x14ac:dyDescent="0.35">
      <c r="B11" s="111"/>
      <c r="C11" s="111"/>
      <c r="D11" s="111"/>
      <c r="E11" s="111"/>
      <c r="F11" s="112"/>
      <c r="G11" s="112"/>
      <c r="H11" s="111"/>
      <c r="I11" s="111"/>
      <c r="J11" s="113" t="s">
        <v>405</v>
      </c>
    </row>
    <row r="12" spans="1:10" ht="111" customHeight="1" x14ac:dyDescent="0.2">
      <c r="A12" s="184" t="s">
        <v>281</v>
      </c>
      <c r="B12" s="186" t="s">
        <v>282</v>
      </c>
      <c r="C12" s="188" t="s">
        <v>283</v>
      </c>
      <c r="D12" s="188" t="s">
        <v>284</v>
      </c>
      <c r="E12" s="188" t="s">
        <v>285</v>
      </c>
      <c r="F12" s="188" t="s">
        <v>407</v>
      </c>
      <c r="G12" s="188" t="s">
        <v>286</v>
      </c>
      <c r="H12" s="190" t="s">
        <v>1</v>
      </c>
      <c r="I12" s="192" t="s">
        <v>2</v>
      </c>
      <c r="J12" s="193"/>
    </row>
    <row r="13" spans="1:10" ht="45" x14ac:dyDescent="0.2">
      <c r="A13" s="185"/>
      <c r="B13" s="187"/>
      <c r="C13" s="189"/>
      <c r="D13" s="189"/>
      <c r="E13" s="189"/>
      <c r="F13" s="189"/>
      <c r="G13" s="189"/>
      <c r="H13" s="191"/>
      <c r="I13" s="114" t="s">
        <v>287</v>
      </c>
      <c r="J13" s="115" t="s">
        <v>288</v>
      </c>
    </row>
    <row r="14" spans="1:10" ht="18.75" customHeight="1" x14ac:dyDescent="0.25">
      <c r="A14" s="98" t="s">
        <v>279</v>
      </c>
      <c r="B14" s="99">
        <v>2</v>
      </c>
      <c r="C14" s="116">
        <v>3</v>
      </c>
      <c r="D14" s="116">
        <v>4</v>
      </c>
      <c r="E14" s="116">
        <v>5</v>
      </c>
      <c r="F14" s="116">
        <v>6</v>
      </c>
      <c r="G14" s="116">
        <v>7</v>
      </c>
      <c r="H14" s="100">
        <v>8</v>
      </c>
      <c r="I14" s="117">
        <v>9</v>
      </c>
      <c r="J14" s="118">
        <v>10</v>
      </c>
    </row>
    <row r="15" spans="1:10" ht="44.45" customHeight="1" x14ac:dyDescent="0.3">
      <c r="A15" s="43" t="s">
        <v>127</v>
      </c>
      <c r="B15" s="24"/>
      <c r="C15" s="24"/>
      <c r="D15" s="25" t="s">
        <v>3</v>
      </c>
      <c r="E15" s="86"/>
      <c r="F15" s="28"/>
      <c r="G15" s="59">
        <f>H15+I15</f>
        <v>24157193</v>
      </c>
      <c r="H15" s="26">
        <f>H18+H23+H24+H25+H27+H29+H31+H32+H33+H34+H35+H36+H37+H38+H39+H40+H41+H44+H48+H30+H22+H26+H43</f>
        <v>12924632</v>
      </c>
      <c r="I15" s="26">
        <f>I18+I23+I24+I25+I27+I29+I31+I32+I33+I34+I35+I36+I37+I38+I39+I40+I41+I44+I48+I30+I22+I26+I45+I43</f>
        <v>11232561</v>
      </c>
      <c r="J15" s="105">
        <f>J18+J23+J24+J25+J27+J29+J31+J32+J33+J34+J35+J36+J37+J38+J39+J40+J41+J44+J48+J30+J22+J26+J45+J43</f>
        <v>10674000</v>
      </c>
    </row>
    <row r="16" spans="1:10" ht="56.25" hidden="1" customHeight="1" x14ac:dyDescent="0.3">
      <c r="A16" s="43" t="s">
        <v>60</v>
      </c>
      <c r="B16" s="4"/>
      <c r="C16" s="4"/>
      <c r="D16" s="25" t="s">
        <v>3</v>
      </c>
      <c r="E16" s="86"/>
      <c r="F16" s="28"/>
      <c r="G16" s="60">
        <f t="shared" ref="G16:G90" si="0">H16+I16</f>
        <v>0</v>
      </c>
      <c r="H16" s="3"/>
      <c r="I16" s="3"/>
      <c r="J16" s="44"/>
    </row>
    <row r="17" spans="1:11" ht="75" hidden="1" x14ac:dyDescent="0.3">
      <c r="A17" s="57" t="s">
        <v>299</v>
      </c>
      <c r="B17" s="4" t="s">
        <v>301</v>
      </c>
      <c r="C17" s="4"/>
      <c r="D17" s="31" t="s">
        <v>303</v>
      </c>
      <c r="E17" s="86"/>
      <c r="F17" s="28"/>
      <c r="G17" s="60">
        <f t="shared" si="0"/>
        <v>0</v>
      </c>
      <c r="H17" s="3">
        <f>H18</f>
        <v>0</v>
      </c>
      <c r="I17" s="3"/>
      <c r="J17" s="44"/>
    </row>
    <row r="18" spans="1:11" ht="18.75" hidden="1" x14ac:dyDescent="0.3">
      <c r="A18" s="58" t="s">
        <v>300</v>
      </c>
      <c r="B18" s="6" t="s">
        <v>302</v>
      </c>
      <c r="C18" s="6" t="s">
        <v>269</v>
      </c>
      <c r="D18" s="9" t="s">
        <v>304</v>
      </c>
      <c r="E18" s="86" t="s">
        <v>411</v>
      </c>
      <c r="F18" s="28"/>
      <c r="G18" s="61">
        <f t="shared" si="0"/>
        <v>0</v>
      </c>
      <c r="H18" s="23"/>
      <c r="I18" s="23"/>
      <c r="J18" s="45"/>
      <c r="K18" s="104"/>
    </row>
    <row r="19" spans="1:11" ht="37.5" hidden="1" x14ac:dyDescent="0.2">
      <c r="A19" s="19" t="s">
        <v>240</v>
      </c>
      <c r="B19" s="4" t="s">
        <v>226</v>
      </c>
      <c r="C19" s="4"/>
      <c r="D19" s="1" t="s">
        <v>62</v>
      </c>
      <c r="E19" s="86"/>
      <c r="F19" s="28"/>
      <c r="G19" s="60">
        <f t="shared" si="0"/>
        <v>0</v>
      </c>
      <c r="H19" s="3"/>
      <c r="I19" s="3"/>
      <c r="J19" s="44"/>
    </row>
    <row r="20" spans="1:11" ht="93.75" hidden="1" x14ac:dyDescent="0.3">
      <c r="A20" s="21" t="s">
        <v>241</v>
      </c>
      <c r="B20" s="6" t="s">
        <v>228</v>
      </c>
      <c r="C20" s="6" t="s">
        <v>5</v>
      </c>
      <c r="D20" s="27" t="s">
        <v>239</v>
      </c>
      <c r="E20" s="86" t="s">
        <v>289</v>
      </c>
      <c r="F20" s="28"/>
      <c r="G20" s="60">
        <f t="shared" si="0"/>
        <v>0</v>
      </c>
      <c r="H20" s="23"/>
      <c r="I20" s="23"/>
      <c r="J20" s="45"/>
    </row>
    <row r="21" spans="1:11" ht="75" hidden="1" x14ac:dyDescent="0.3">
      <c r="A21" s="21" t="s">
        <v>61</v>
      </c>
      <c r="B21" s="6" t="s">
        <v>81</v>
      </c>
      <c r="C21" s="6" t="s">
        <v>5</v>
      </c>
      <c r="D21" s="27" t="s">
        <v>63</v>
      </c>
      <c r="E21" s="86" t="s">
        <v>107</v>
      </c>
      <c r="F21" s="28"/>
      <c r="G21" s="60">
        <f t="shared" si="0"/>
        <v>0</v>
      </c>
      <c r="H21" s="23"/>
      <c r="I21" s="23"/>
      <c r="J21" s="45"/>
    </row>
    <row r="22" spans="1:11" ht="56.25" x14ac:dyDescent="0.3">
      <c r="A22" s="143" t="s">
        <v>571</v>
      </c>
      <c r="B22" s="153" t="s">
        <v>476</v>
      </c>
      <c r="C22" s="153" t="s">
        <v>477</v>
      </c>
      <c r="D22" s="177" t="s">
        <v>478</v>
      </c>
      <c r="E22" s="159" t="s">
        <v>524</v>
      </c>
      <c r="F22" s="28" t="s">
        <v>525</v>
      </c>
      <c r="G22" s="60">
        <f t="shared" si="0"/>
        <v>10000000</v>
      </c>
      <c r="H22" s="3"/>
      <c r="I22" s="3">
        <v>10000000</v>
      </c>
      <c r="J22" s="44">
        <v>10000000</v>
      </c>
    </row>
    <row r="23" spans="1:11" ht="36.75" customHeight="1" x14ac:dyDescent="0.2">
      <c r="A23" s="19" t="s">
        <v>134</v>
      </c>
      <c r="B23" s="4" t="s">
        <v>135</v>
      </c>
      <c r="C23" s="4" t="s">
        <v>43</v>
      </c>
      <c r="D23" s="1" t="s">
        <v>74</v>
      </c>
      <c r="E23" s="9" t="s">
        <v>442</v>
      </c>
      <c r="F23" s="28" t="s">
        <v>444</v>
      </c>
      <c r="G23" s="60">
        <f t="shared" si="0"/>
        <v>800000</v>
      </c>
      <c r="H23" s="3">
        <v>800000</v>
      </c>
      <c r="I23" s="3"/>
      <c r="J23" s="44"/>
    </row>
    <row r="24" spans="1:11" ht="37.5" hidden="1" x14ac:dyDescent="0.2">
      <c r="A24" s="19"/>
      <c r="B24" s="4" t="s">
        <v>135</v>
      </c>
      <c r="C24" s="4" t="s">
        <v>43</v>
      </c>
      <c r="D24" s="1" t="s">
        <v>74</v>
      </c>
      <c r="E24" s="9" t="s">
        <v>298</v>
      </c>
      <c r="F24" s="28"/>
      <c r="G24" s="60">
        <f t="shared" si="0"/>
        <v>0</v>
      </c>
      <c r="H24" s="3"/>
      <c r="I24" s="3"/>
      <c r="J24" s="44"/>
    </row>
    <row r="25" spans="1:11" ht="75" x14ac:dyDescent="0.2">
      <c r="A25" s="143" t="s">
        <v>490</v>
      </c>
      <c r="B25" s="153" t="s">
        <v>136</v>
      </c>
      <c r="C25" s="153" t="s">
        <v>11</v>
      </c>
      <c r="D25" s="145" t="s">
        <v>80</v>
      </c>
      <c r="E25" s="86" t="s">
        <v>443</v>
      </c>
      <c r="F25" s="28" t="s">
        <v>491</v>
      </c>
      <c r="G25" s="60">
        <f>H25+I25</f>
        <v>350000</v>
      </c>
      <c r="H25" s="3">
        <v>350000</v>
      </c>
      <c r="I25" s="3"/>
      <c r="J25" s="44"/>
    </row>
    <row r="26" spans="1:11" ht="150" x14ac:dyDescent="0.2">
      <c r="A26" s="143" t="s">
        <v>490</v>
      </c>
      <c r="B26" s="153" t="s">
        <v>136</v>
      </c>
      <c r="C26" s="153" t="s">
        <v>11</v>
      </c>
      <c r="D26" s="145" t="s">
        <v>80</v>
      </c>
      <c r="E26" s="86" t="s">
        <v>572</v>
      </c>
      <c r="F26" s="28" t="s">
        <v>567</v>
      </c>
      <c r="G26" s="60">
        <f>H26+I26</f>
        <v>200000</v>
      </c>
      <c r="H26" s="3">
        <v>200000</v>
      </c>
      <c r="I26" s="3"/>
      <c r="J26" s="44"/>
    </row>
    <row r="27" spans="1:11" ht="45" customHeight="1" x14ac:dyDescent="0.2">
      <c r="A27" s="19" t="s">
        <v>137</v>
      </c>
      <c r="B27" s="4" t="s">
        <v>138</v>
      </c>
      <c r="C27" s="4" t="s">
        <v>12</v>
      </c>
      <c r="D27" s="11" t="s">
        <v>139</v>
      </c>
      <c r="E27" s="9" t="s">
        <v>290</v>
      </c>
      <c r="F27" s="28" t="s">
        <v>521</v>
      </c>
      <c r="G27" s="60">
        <f t="shared" si="0"/>
        <v>226152</v>
      </c>
      <c r="H27" s="3">
        <f>226000+152</f>
        <v>226152</v>
      </c>
      <c r="I27" s="3"/>
      <c r="J27" s="44"/>
    </row>
    <row r="28" spans="1:11" ht="18.75" hidden="1" x14ac:dyDescent="0.2">
      <c r="A28" s="19" t="s">
        <v>141</v>
      </c>
      <c r="B28" s="4" t="s">
        <v>142</v>
      </c>
      <c r="C28" s="4"/>
      <c r="D28" s="11" t="s">
        <v>144</v>
      </c>
      <c r="E28" s="9"/>
      <c r="F28" s="63"/>
      <c r="G28" s="60">
        <f t="shared" si="0"/>
        <v>0</v>
      </c>
      <c r="H28" s="3"/>
      <c r="I28" s="3"/>
      <c r="J28" s="44"/>
    </row>
    <row r="29" spans="1:11" ht="56.25" x14ac:dyDescent="0.2">
      <c r="A29" s="21" t="s">
        <v>140</v>
      </c>
      <c r="B29" s="6" t="s">
        <v>143</v>
      </c>
      <c r="C29" s="6" t="s">
        <v>12</v>
      </c>
      <c r="D29" s="12" t="s">
        <v>145</v>
      </c>
      <c r="E29" s="86" t="s">
        <v>291</v>
      </c>
      <c r="F29" s="28" t="s">
        <v>541</v>
      </c>
      <c r="G29" s="60">
        <f t="shared" si="0"/>
        <v>4646500</v>
      </c>
      <c r="H29" s="23">
        <v>4646500</v>
      </c>
      <c r="I29" s="23"/>
      <c r="J29" s="45"/>
    </row>
    <row r="30" spans="1:11" ht="37.5" x14ac:dyDescent="0.2">
      <c r="A30" s="21" t="s">
        <v>140</v>
      </c>
      <c r="B30" s="6" t="s">
        <v>143</v>
      </c>
      <c r="C30" s="6" t="s">
        <v>12</v>
      </c>
      <c r="D30" s="12" t="s">
        <v>145</v>
      </c>
      <c r="E30" s="86" t="s">
        <v>410</v>
      </c>
      <c r="F30" s="28" t="s">
        <v>542</v>
      </c>
      <c r="G30" s="60">
        <f t="shared" si="0"/>
        <v>10000</v>
      </c>
      <c r="H30" s="23">
        <v>10000</v>
      </c>
      <c r="I30" s="23"/>
      <c r="J30" s="45"/>
    </row>
    <row r="31" spans="1:11" ht="47.25" customHeight="1" x14ac:dyDescent="0.2">
      <c r="A31" s="21" t="s">
        <v>140</v>
      </c>
      <c r="B31" s="6" t="s">
        <v>143</v>
      </c>
      <c r="C31" s="6" t="s">
        <v>12</v>
      </c>
      <c r="D31" s="12" t="s">
        <v>145</v>
      </c>
      <c r="E31" s="86" t="s">
        <v>412</v>
      </c>
      <c r="F31" s="28" t="s">
        <v>522</v>
      </c>
      <c r="G31" s="60">
        <f t="shared" si="0"/>
        <v>637800</v>
      </c>
      <c r="H31" s="23">
        <v>637800</v>
      </c>
      <c r="I31" s="23"/>
      <c r="J31" s="45"/>
    </row>
    <row r="32" spans="1:11" ht="37.5" x14ac:dyDescent="0.2">
      <c r="A32" s="21" t="s">
        <v>140</v>
      </c>
      <c r="B32" s="6" t="s">
        <v>143</v>
      </c>
      <c r="C32" s="6" t="s">
        <v>12</v>
      </c>
      <c r="D32" s="12" t="s">
        <v>145</v>
      </c>
      <c r="E32" s="9" t="s">
        <v>415</v>
      </c>
      <c r="F32" s="28" t="s">
        <v>523</v>
      </c>
      <c r="G32" s="60">
        <f t="shared" si="0"/>
        <v>89000</v>
      </c>
      <c r="H32" s="7">
        <v>89000</v>
      </c>
      <c r="I32" s="23"/>
      <c r="J32" s="45"/>
    </row>
    <row r="33" spans="1:10" ht="37.5" hidden="1" x14ac:dyDescent="0.2">
      <c r="A33" s="21" t="s">
        <v>140</v>
      </c>
      <c r="B33" s="6" t="s">
        <v>143</v>
      </c>
      <c r="C33" s="6" t="s">
        <v>12</v>
      </c>
      <c r="D33" s="12" t="s">
        <v>145</v>
      </c>
      <c r="E33" s="9" t="s">
        <v>385</v>
      </c>
      <c r="F33" s="28"/>
      <c r="G33" s="60">
        <f t="shared" si="0"/>
        <v>0</v>
      </c>
      <c r="H33" s="7"/>
      <c r="I33" s="23"/>
      <c r="J33" s="45"/>
    </row>
    <row r="34" spans="1:10" ht="37.5" x14ac:dyDescent="0.2">
      <c r="A34" s="21" t="s">
        <v>140</v>
      </c>
      <c r="B34" s="6" t="s">
        <v>143</v>
      </c>
      <c r="C34" s="6" t="s">
        <v>12</v>
      </c>
      <c r="D34" s="12" t="s">
        <v>145</v>
      </c>
      <c r="E34" s="9" t="s">
        <v>292</v>
      </c>
      <c r="F34" s="28" t="s">
        <v>530</v>
      </c>
      <c r="G34" s="60">
        <f t="shared" si="0"/>
        <v>400000</v>
      </c>
      <c r="H34" s="23">
        <v>400000</v>
      </c>
      <c r="I34" s="23"/>
      <c r="J34" s="45"/>
    </row>
    <row r="35" spans="1:10" ht="37.5" x14ac:dyDescent="0.2">
      <c r="A35" s="21" t="s">
        <v>140</v>
      </c>
      <c r="B35" s="6" t="s">
        <v>143</v>
      </c>
      <c r="C35" s="6" t="s">
        <v>12</v>
      </c>
      <c r="D35" s="12" t="s">
        <v>145</v>
      </c>
      <c r="E35" s="9" t="s">
        <v>408</v>
      </c>
      <c r="F35" s="28" t="s">
        <v>512</v>
      </c>
      <c r="G35" s="60">
        <f t="shared" si="0"/>
        <v>1837380</v>
      </c>
      <c r="H35" s="23">
        <v>1837380</v>
      </c>
      <c r="I35" s="7"/>
      <c r="J35" s="46"/>
    </row>
    <row r="36" spans="1:10" ht="79.900000000000006" customHeight="1" x14ac:dyDescent="0.2">
      <c r="A36" s="21" t="s">
        <v>140</v>
      </c>
      <c r="B36" s="6" t="s">
        <v>143</v>
      </c>
      <c r="C36" s="6" t="s">
        <v>12</v>
      </c>
      <c r="D36" s="13" t="s">
        <v>145</v>
      </c>
      <c r="E36" s="9" t="s">
        <v>527</v>
      </c>
      <c r="F36" s="28" t="s">
        <v>528</v>
      </c>
      <c r="G36" s="60">
        <f t="shared" si="0"/>
        <v>1329500</v>
      </c>
      <c r="H36" s="3">
        <f>1029500+260000</f>
        <v>1289500</v>
      </c>
      <c r="I36" s="3">
        <f>300000-260000</f>
        <v>40000</v>
      </c>
      <c r="J36" s="44">
        <f>I36</f>
        <v>40000</v>
      </c>
    </row>
    <row r="37" spans="1:10" ht="56.25" hidden="1" x14ac:dyDescent="0.2">
      <c r="A37" s="21" t="s">
        <v>140</v>
      </c>
      <c r="B37" s="6" t="s">
        <v>143</v>
      </c>
      <c r="C37" s="6" t="s">
        <v>12</v>
      </c>
      <c r="D37" s="13" t="s">
        <v>145</v>
      </c>
      <c r="E37" s="9" t="s">
        <v>293</v>
      </c>
      <c r="F37" s="28"/>
      <c r="G37" s="60">
        <f t="shared" si="0"/>
        <v>0</v>
      </c>
      <c r="H37" s="23"/>
      <c r="I37" s="23"/>
      <c r="J37" s="45"/>
    </row>
    <row r="38" spans="1:10" ht="37.5" hidden="1" x14ac:dyDescent="0.2">
      <c r="A38" s="21" t="s">
        <v>140</v>
      </c>
      <c r="B38" s="6" t="s">
        <v>143</v>
      </c>
      <c r="C38" s="6" t="s">
        <v>12</v>
      </c>
      <c r="D38" s="13" t="s">
        <v>145</v>
      </c>
      <c r="E38" s="9" t="s">
        <v>338</v>
      </c>
      <c r="F38" s="28"/>
      <c r="G38" s="60">
        <f t="shared" si="0"/>
        <v>0</v>
      </c>
      <c r="H38" s="23"/>
      <c r="I38" s="23"/>
      <c r="J38" s="45"/>
    </row>
    <row r="39" spans="1:10" ht="37.5" x14ac:dyDescent="0.2">
      <c r="A39" s="21" t="s">
        <v>140</v>
      </c>
      <c r="B39" s="6" t="s">
        <v>143</v>
      </c>
      <c r="C39" s="6" t="s">
        <v>12</v>
      </c>
      <c r="D39" s="13" t="s">
        <v>145</v>
      </c>
      <c r="E39" s="9" t="s">
        <v>294</v>
      </c>
      <c r="F39" s="28" t="s">
        <v>520</v>
      </c>
      <c r="G39" s="60">
        <f t="shared" si="0"/>
        <v>50000</v>
      </c>
      <c r="H39" s="23">
        <v>50000</v>
      </c>
      <c r="I39" s="23"/>
      <c r="J39" s="45"/>
    </row>
    <row r="40" spans="1:10" ht="37.5" hidden="1" x14ac:dyDescent="0.2">
      <c r="A40" s="21" t="s">
        <v>140</v>
      </c>
      <c r="B40" s="6" t="s">
        <v>143</v>
      </c>
      <c r="C40" s="6" t="s">
        <v>12</v>
      </c>
      <c r="D40" s="12" t="s">
        <v>145</v>
      </c>
      <c r="E40" s="9" t="s">
        <v>295</v>
      </c>
      <c r="F40" s="28"/>
      <c r="G40" s="60">
        <f t="shared" si="0"/>
        <v>0</v>
      </c>
      <c r="H40" s="23"/>
      <c r="I40" s="23"/>
      <c r="J40" s="45"/>
    </row>
    <row r="41" spans="1:10" ht="56.25" x14ac:dyDescent="0.2">
      <c r="A41" s="19" t="s">
        <v>150</v>
      </c>
      <c r="B41" s="4" t="s">
        <v>146</v>
      </c>
      <c r="C41" s="4" t="s">
        <v>16</v>
      </c>
      <c r="D41" s="11" t="s">
        <v>217</v>
      </c>
      <c r="E41" s="9" t="s">
        <v>296</v>
      </c>
      <c r="F41" s="28" t="s">
        <v>529</v>
      </c>
      <c r="G41" s="60">
        <f t="shared" si="0"/>
        <v>286700</v>
      </c>
      <c r="H41" s="3">
        <v>202700</v>
      </c>
      <c r="I41" s="3">
        <v>84000</v>
      </c>
      <c r="J41" s="44">
        <f>I41</f>
        <v>84000</v>
      </c>
    </row>
    <row r="42" spans="1:10" ht="18.75" hidden="1" x14ac:dyDescent="0.2">
      <c r="A42" s="19"/>
      <c r="B42" s="4"/>
      <c r="C42" s="4"/>
      <c r="D42" s="11"/>
      <c r="E42" s="9"/>
      <c r="F42" s="63"/>
      <c r="G42" s="60">
        <f t="shared" si="0"/>
        <v>0</v>
      </c>
      <c r="H42" s="3"/>
      <c r="I42" s="3"/>
      <c r="J42" s="44"/>
    </row>
    <row r="43" spans="1:10" ht="37.5" x14ac:dyDescent="0.3">
      <c r="A43" s="19" t="s">
        <v>574</v>
      </c>
      <c r="B43" s="4" t="s">
        <v>575</v>
      </c>
      <c r="C43" s="4" t="s">
        <v>576</v>
      </c>
      <c r="D43" s="11" t="s">
        <v>577</v>
      </c>
      <c r="E43" s="119" t="s">
        <v>578</v>
      </c>
      <c r="F43" s="28" t="s">
        <v>579</v>
      </c>
      <c r="G43" s="60">
        <f t="shared" si="0"/>
        <v>600000</v>
      </c>
      <c r="H43" s="3">
        <v>50000</v>
      </c>
      <c r="I43" s="3">
        <v>550000</v>
      </c>
      <c r="J43" s="44">
        <f>I43</f>
        <v>550000</v>
      </c>
    </row>
    <row r="44" spans="1:10" ht="37.5" x14ac:dyDescent="0.2">
      <c r="A44" s="21" t="s">
        <v>252</v>
      </c>
      <c r="B44" s="6" t="s">
        <v>254</v>
      </c>
      <c r="C44" s="6" t="s">
        <v>256</v>
      </c>
      <c r="D44" s="12" t="s">
        <v>257</v>
      </c>
      <c r="E44" s="201" t="s">
        <v>297</v>
      </c>
      <c r="F44" s="200" t="s">
        <v>526</v>
      </c>
      <c r="G44" s="60">
        <f t="shared" si="0"/>
        <v>498561</v>
      </c>
      <c r="H44" s="23"/>
      <c r="I44" s="23">
        <f>250000+248561</f>
        <v>498561</v>
      </c>
      <c r="J44" s="45"/>
    </row>
    <row r="45" spans="1:10" ht="37.5" x14ac:dyDescent="0.2">
      <c r="A45" s="19" t="s">
        <v>253</v>
      </c>
      <c r="B45" s="4" t="s">
        <v>255</v>
      </c>
      <c r="C45" s="4" t="s">
        <v>14</v>
      </c>
      <c r="D45" s="11" t="s">
        <v>258</v>
      </c>
      <c r="E45" s="201"/>
      <c r="F45" s="200"/>
      <c r="G45" s="60">
        <f t="shared" si="0"/>
        <v>60000</v>
      </c>
      <c r="H45" s="3"/>
      <c r="I45" s="3">
        <v>60000</v>
      </c>
      <c r="J45" s="44"/>
    </row>
    <row r="46" spans="1:10" ht="56.25" hidden="1" x14ac:dyDescent="0.2">
      <c r="A46" s="19" t="s">
        <v>149</v>
      </c>
      <c r="B46" s="4" t="s">
        <v>148</v>
      </c>
      <c r="C46" s="4" t="s">
        <v>14</v>
      </c>
      <c r="D46" s="1" t="s">
        <v>147</v>
      </c>
      <c r="E46" s="9" t="s">
        <v>216</v>
      </c>
      <c r="F46" s="197"/>
      <c r="G46" s="60">
        <f t="shared" si="0"/>
        <v>0</v>
      </c>
      <c r="H46" s="3"/>
      <c r="I46" s="2"/>
      <c r="J46" s="47"/>
    </row>
    <row r="47" spans="1:10" ht="18.75" hidden="1" x14ac:dyDescent="0.2">
      <c r="A47" s="19"/>
      <c r="B47" s="4"/>
      <c r="C47" s="4"/>
      <c r="D47" s="11"/>
      <c r="E47" s="9"/>
      <c r="F47" s="199"/>
      <c r="G47" s="60">
        <f t="shared" si="0"/>
        <v>0</v>
      </c>
      <c r="H47" s="3"/>
      <c r="I47" s="3"/>
      <c r="J47" s="44"/>
    </row>
    <row r="48" spans="1:10" ht="56.25" x14ac:dyDescent="0.3">
      <c r="A48" s="143" t="s">
        <v>485</v>
      </c>
      <c r="B48" s="153" t="s">
        <v>486</v>
      </c>
      <c r="C48" s="153" t="s">
        <v>6</v>
      </c>
      <c r="D48" s="175" t="s">
        <v>487</v>
      </c>
      <c r="E48" s="86" t="s">
        <v>428</v>
      </c>
      <c r="F48" s="197" t="s">
        <v>511</v>
      </c>
      <c r="G48" s="60">
        <f t="shared" si="0"/>
        <v>2135600</v>
      </c>
      <c r="H48" s="3">
        <f>1685600+450000</f>
        <v>2135600</v>
      </c>
      <c r="I48" s="3"/>
      <c r="J48" s="44">
        <f>I48</f>
        <v>0</v>
      </c>
    </row>
    <row r="49" spans="1:10" ht="37.5" hidden="1" x14ac:dyDescent="0.3">
      <c r="A49" s="21" t="s">
        <v>64</v>
      </c>
      <c r="B49" s="6" t="s">
        <v>119</v>
      </c>
      <c r="C49" s="6" t="s">
        <v>6</v>
      </c>
      <c r="D49" s="17" t="s">
        <v>65</v>
      </c>
      <c r="E49" s="119"/>
      <c r="F49" s="199"/>
      <c r="G49" s="60">
        <f t="shared" si="0"/>
        <v>0</v>
      </c>
      <c r="H49" s="23"/>
      <c r="I49" s="23"/>
      <c r="J49" s="45"/>
    </row>
    <row r="50" spans="1:10" ht="56.25" hidden="1" x14ac:dyDescent="0.3">
      <c r="A50" s="19"/>
      <c r="B50" s="4" t="s">
        <v>56</v>
      </c>
      <c r="C50" s="4" t="s">
        <v>6</v>
      </c>
      <c r="D50" s="29" t="s">
        <v>57</v>
      </c>
      <c r="E50" s="86" t="s">
        <v>58</v>
      </c>
      <c r="F50" s="28"/>
      <c r="G50" s="60">
        <f t="shared" si="0"/>
        <v>0</v>
      </c>
      <c r="H50" s="3"/>
      <c r="I50" s="3"/>
      <c r="J50" s="44"/>
    </row>
    <row r="51" spans="1:10" ht="37.5" hidden="1" x14ac:dyDescent="0.2">
      <c r="A51" s="19" t="s">
        <v>100</v>
      </c>
      <c r="B51" s="4" t="s">
        <v>101</v>
      </c>
      <c r="C51" s="4"/>
      <c r="D51" s="120" t="s">
        <v>102</v>
      </c>
      <c r="E51" s="86"/>
      <c r="F51" s="28"/>
      <c r="G51" s="60">
        <f t="shared" si="0"/>
        <v>0</v>
      </c>
      <c r="H51" s="3">
        <f>SUM(H52)</f>
        <v>0</v>
      </c>
      <c r="I51" s="3">
        <f>SUM(I52)</f>
        <v>0</v>
      </c>
      <c r="J51" s="44"/>
    </row>
    <row r="52" spans="1:10" ht="75" hidden="1" x14ac:dyDescent="0.3">
      <c r="A52" s="19" t="s">
        <v>93</v>
      </c>
      <c r="B52" s="4" t="s">
        <v>94</v>
      </c>
      <c r="C52" s="4" t="s">
        <v>52</v>
      </c>
      <c r="D52" s="30" t="s">
        <v>66</v>
      </c>
      <c r="E52" s="9" t="s">
        <v>55</v>
      </c>
      <c r="F52" s="63"/>
      <c r="G52" s="60">
        <f t="shared" si="0"/>
        <v>0</v>
      </c>
      <c r="H52" s="3"/>
      <c r="I52" s="3"/>
      <c r="J52" s="44"/>
    </row>
    <row r="53" spans="1:10" ht="56.25" hidden="1" x14ac:dyDescent="0.2">
      <c r="A53" s="19" t="s">
        <v>67</v>
      </c>
      <c r="B53" s="4" t="s">
        <v>87</v>
      </c>
      <c r="C53" s="4" t="s">
        <v>12</v>
      </c>
      <c r="D53" s="11" t="s">
        <v>75</v>
      </c>
      <c r="E53" s="86" t="s">
        <v>120</v>
      </c>
      <c r="F53" s="28"/>
      <c r="G53" s="60">
        <f t="shared" si="0"/>
        <v>0</v>
      </c>
      <c r="H53" s="3"/>
      <c r="I53" s="3"/>
      <c r="J53" s="44"/>
    </row>
    <row r="54" spans="1:10" ht="93.75" hidden="1" x14ac:dyDescent="0.3">
      <c r="A54" s="19"/>
      <c r="B54" s="4" t="s">
        <v>8</v>
      </c>
      <c r="C54" s="4" t="s">
        <v>12</v>
      </c>
      <c r="D54" s="14" t="s">
        <v>9</v>
      </c>
      <c r="E54" s="86" t="s">
        <v>53</v>
      </c>
      <c r="F54" s="28"/>
      <c r="G54" s="60">
        <f t="shared" si="0"/>
        <v>0</v>
      </c>
      <c r="H54" s="3"/>
      <c r="I54" s="3"/>
      <c r="J54" s="44"/>
    </row>
    <row r="55" spans="1:10" ht="18.75" hidden="1" x14ac:dyDescent="0.2">
      <c r="A55" s="19"/>
      <c r="B55" s="4"/>
      <c r="C55" s="4"/>
      <c r="D55" s="11"/>
      <c r="E55" s="9"/>
      <c r="F55" s="63"/>
      <c r="G55" s="60">
        <f t="shared" si="0"/>
        <v>0</v>
      </c>
      <c r="H55" s="3"/>
      <c r="I55" s="3"/>
      <c r="J55" s="44"/>
    </row>
    <row r="56" spans="1:10" ht="18.75" hidden="1" x14ac:dyDescent="0.2">
      <c r="A56" s="19"/>
      <c r="B56" s="4"/>
      <c r="C56" s="4"/>
      <c r="D56" s="11"/>
      <c r="E56" s="9"/>
      <c r="F56" s="63"/>
      <c r="G56" s="60">
        <f t="shared" si="0"/>
        <v>0</v>
      </c>
      <c r="H56" s="3"/>
      <c r="I56" s="3"/>
      <c r="J56" s="44"/>
    </row>
    <row r="57" spans="1:10" ht="18.75" hidden="1" x14ac:dyDescent="0.2">
      <c r="A57" s="19"/>
      <c r="B57" s="4"/>
      <c r="C57" s="4"/>
      <c r="D57" s="11"/>
      <c r="E57" s="9"/>
      <c r="F57" s="63"/>
      <c r="G57" s="60">
        <f t="shared" si="0"/>
        <v>0</v>
      </c>
      <c r="H57" s="3"/>
      <c r="I57" s="3"/>
      <c r="J57" s="44"/>
    </row>
    <row r="58" spans="1:10" ht="18.75" hidden="1" x14ac:dyDescent="0.2">
      <c r="A58" s="19"/>
      <c r="B58" s="4"/>
      <c r="C58" s="4"/>
      <c r="D58" s="11"/>
      <c r="E58" s="9"/>
      <c r="F58" s="63"/>
      <c r="G58" s="60">
        <f t="shared" si="0"/>
        <v>0</v>
      </c>
      <c r="H58" s="3"/>
      <c r="I58" s="3"/>
      <c r="J58" s="44"/>
    </row>
    <row r="59" spans="1:10" ht="56.25" hidden="1" x14ac:dyDescent="0.2">
      <c r="A59" s="19"/>
      <c r="B59" s="4" t="s">
        <v>13</v>
      </c>
      <c r="C59" s="4" t="s">
        <v>14</v>
      </c>
      <c r="D59" s="11" t="s">
        <v>15</v>
      </c>
      <c r="E59" s="9" t="s">
        <v>45</v>
      </c>
      <c r="F59" s="63"/>
      <c r="G59" s="60">
        <f t="shared" si="0"/>
        <v>0</v>
      </c>
      <c r="H59" s="3">
        <v>0</v>
      </c>
      <c r="I59" s="3"/>
      <c r="J59" s="44"/>
    </row>
    <row r="60" spans="1:10" ht="75" hidden="1" x14ac:dyDescent="0.2">
      <c r="A60" s="19" t="s">
        <v>68</v>
      </c>
      <c r="B60" s="4" t="s">
        <v>82</v>
      </c>
      <c r="C60" s="4" t="s">
        <v>16</v>
      </c>
      <c r="D60" s="11" t="s">
        <v>17</v>
      </c>
      <c r="E60" s="9" t="s">
        <v>90</v>
      </c>
      <c r="F60" s="63"/>
      <c r="G60" s="60">
        <f t="shared" si="0"/>
        <v>0</v>
      </c>
      <c r="H60" s="3"/>
      <c r="I60" s="3"/>
      <c r="J60" s="44"/>
    </row>
    <row r="61" spans="1:10" ht="18.75" hidden="1" x14ac:dyDescent="0.2">
      <c r="A61" s="19"/>
      <c r="B61" s="4"/>
      <c r="C61" s="4"/>
      <c r="D61" s="11"/>
      <c r="E61" s="3"/>
      <c r="F61" s="3"/>
      <c r="G61" s="60">
        <f t="shared" si="0"/>
        <v>0</v>
      </c>
      <c r="H61" s="3"/>
      <c r="I61" s="3"/>
      <c r="J61" s="44"/>
    </row>
    <row r="62" spans="1:10" ht="18.75" hidden="1" x14ac:dyDescent="0.2">
      <c r="A62" s="19" t="s">
        <v>69</v>
      </c>
      <c r="B62" s="4"/>
      <c r="C62" s="4"/>
      <c r="D62" s="11"/>
      <c r="E62" s="3"/>
      <c r="F62" s="3"/>
      <c r="G62" s="60">
        <f t="shared" si="0"/>
        <v>0</v>
      </c>
      <c r="H62" s="3"/>
      <c r="I62" s="3"/>
      <c r="J62" s="44"/>
    </row>
    <row r="63" spans="1:10" ht="56.25" hidden="1" x14ac:dyDescent="0.2">
      <c r="A63" s="19" t="s">
        <v>70</v>
      </c>
      <c r="B63" s="4">
        <v>200200</v>
      </c>
      <c r="C63" s="4"/>
      <c r="D63" s="31" t="s">
        <v>10</v>
      </c>
      <c r="E63" s="86" t="s">
        <v>44</v>
      </c>
      <c r="F63" s="28"/>
      <c r="G63" s="60">
        <f t="shared" si="0"/>
        <v>0</v>
      </c>
      <c r="H63" s="3"/>
      <c r="I63" s="2"/>
      <c r="J63" s="47"/>
    </row>
    <row r="64" spans="1:10" ht="18.75" hidden="1" x14ac:dyDescent="0.2">
      <c r="A64" s="19"/>
      <c r="B64" s="4"/>
      <c r="C64" s="4"/>
      <c r="D64" s="1"/>
      <c r="E64" s="9"/>
      <c r="F64" s="63"/>
      <c r="G64" s="60">
        <f t="shared" si="0"/>
        <v>0</v>
      </c>
      <c r="H64" s="2"/>
      <c r="I64" s="2"/>
      <c r="J64" s="47"/>
    </row>
    <row r="65" spans="1:10" ht="18.75" hidden="1" x14ac:dyDescent="0.2">
      <c r="A65" s="19" t="s">
        <v>71</v>
      </c>
      <c r="B65" s="4"/>
      <c r="C65" s="4"/>
      <c r="D65" s="11"/>
      <c r="E65" s="9"/>
      <c r="F65" s="63"/>
      <c r="G65" s="60">
        <f t="shared" si="0"/>
        <v>0</v>
      </c>
      <c r="H65" s="3"/>
      <c r="I65" s="3"/>
      <c r="J65" s="44"/>
    </row>
    <row r="66" spans="1:10" ht="56.25" hidden="1" x14ac:dyDescent="0.2">
      <c r="A66" s="19" t="s">
        <v>72</v>
      </c>
      <c r="B66" s="4" t="s">
        <v>83</v>
      </c>
      <c r="C66" s="4" t="s">
        <v>18</v>
      </c>
      <c r="D66" s="11" t="s">
        <v>19</v>
      </c>
      <c r="E66" s="9" t="s">
        <v>116</v>
      </c>
      <c r="F66" s="63"/>
      <c r="G66" s="60">
        <f t="shared" si="0"/>
        <v>0</v>
      </c>
      <c r="H66" s="3"/>
      <c r="I66" s="3"/>
      <c r="J66" s="44"/>
    </row>
    <row r="67" spans="1:10" ht="37.5" hidden="1" x14ac:dyDescent="0.2">
      <c r="A67" s="19" t="s">
        <v>72</v>
      </c>
      <c r="B67" s="4" t="s">
        <v>83</v>
      </c>
      <c r="C67" s="4" t="s">
        <v>18</v>
      </c>
      <c r="D67" s="11" t="s">
        <v>19</v>
      </c>
      <c r="E67" s="9" t="s">
        <v>51</v>
      </c>
      <c r="F67" s="63"/>
      <c r="G67" s="60">
        <f t="shared" si="0"/>
        <v>0</v>
      </c>
      <c r="H67" s="3"/>
      <c r="I67" s="3"/>
      <c r="J67" s="44"/>
    </row>
    <row r="68" spans="1:10" ht="37.5" hidden="1" x14ac:dyDescent="0.2">
      <c r="A68" s="19" t="s">
        <v>72</v>
      </c>
      <c r="B68" s="4" t="s">
        <v>83</v>
      </c>
      <c r="C68" s="4" t="s">
        <v>18</v>
      </c>
      <c r="D68" s="11" t="s">
        <v>19</v>
      </c>
      <c r="E68" s="9" t="s">
        <v>54</v>
      </c>
      <c r="F68" s="63"/>
      <c r="G68" s="60">
        <f t="shared" si="0"/>
        <v>0</v>
      </c>
      <c r="H68" s="3"/>
      <c r="I68" s="3"/>
      <c r="J68" s="44"/>
    </row>
    <row r="69" spans="1:10" ht="75" hidden="1" x14ac:dyDescent="0.2">
      <c r="A69" s="19" t="s">
        <v>72</v>
      </c>
      <c r="B69" s="4" t="s">
        <v>83</v>
      </c>
      <c r="C69" s="4" t="s">
        <v>18</v>
      </c>
      <c r="D69" s="11" t="s">
        <v>19</v>
      </c>
      <c r="E69" s="9" t="s">
        <v>121</v>
      </c>
      <c r="F69" s="63"/>
      <c r="G69" s="60">
        <f t="shared" si="0"/>
        <v>0</v>
      </c>
      <c r="H69" s="2"/>
      <c r="I69" s="3"/>
      <c r="J69" s="44"/>
    </row>
    <row r="70" spans="1:10" ht="18.75" hidden="1" x14ac:dyDescent="0.2">
      <c r="A70" s="19"/>
      <c r="B70" s="4"/>
      <c r="C70" s="4"/>
      <c r="D70" s="16"/>
      <c r="E70" s="9"/>
      <c r="F70" s="63"/>
      <c r="G70" s="60">
        <f t="shared" si="0"/>
        <v>0</v>
      </c>
      <c r="H70" s="3"/>
      <c r="I70" s="3"/>
      <c r="J70" s="44"/>
    </row>
    <row r="71" spans="1:10" ht="56.25" customHeight="1" x14ac:dyDescent="0.2">
      <c r="A71" s="49" t="s">
        <v>128</v>
      </c>
      <c r="B71" s="32"/>
      <c r="C71" s="32"/>
      <c r="D71" s="33" t="s">
        <v>47</v>
      </c>
      <c r="E71" s="90"/>
      <c r="F71" s="64"/>
      <c r="G71" s="59">
        <f t="shared" si="0"/>
        <v>340500</v>
      </c>
      <c r="H71" s="34">
        <f>H75+H76+H78+H77</f>
        <v>340500</v>
      </c>
      <c r="I71" s="34">
        <f>SUM(I72:I74)</f>
        <v>0</v>
      </c>
      <c r="J71" s="48"/>
    </row>
    <row r="72" spans="1:10" ht="58.5" hidden="1" customHeight="1" x14ac:dyDescent="0.2">
      <c r="A72" s="19">
        <v>1011090</v>
      </c>
      <c r="B72" s="4" t="s">
        <v>4</v>
      </c>
      <c r="C72" s="4" t="s">
        <v>39</v>
      </c>
      <c r="D72" s="16" t="s">
        <v>76</v>
      </c>
      <c r="E72" s="9" t="s">
        <v>91</v>
      </c>
      <c r="F72" s="63"/>
      <c r="G72" s="60">
        <f t="shared" si="0"/>
        <v>0</v>
      </c>
      <c r="H72" s="3"/>
      <c r="I72" s="3"/>
      <c r="J72" s="44"/>
    </row>
    <row r="73" spans="1:10" ht="27.75" hidden="1" customHeight="1" thickBot="1" x14ac:dyDescent="0.25">
      <c r="A73" s="19"/>
      <c r="B73" s="4" t="s">
        <v>48</v>
      </c>
      <c r="C73" s="4" t="s">
        <v>40</v>
      </c>
      <c r="D73" s="16" t="s">
        <v>49</v>
      </c>
      <c r="E73" s="9" t="s">
        <v>50</v>
      </c>
      <c r="F73" s="63"/>
      <c r="G73" s="60">
        <f t="shared" si="0"/>
        <v>0</v>
      </c>
      <c r="H73" s="3"/>
      <c r="I73" s="3"/>
      <c r="J73" s="44"/>
    </row>
    <row r="74" spans="1:10" ht="36" hidden="1" customHeight="1" x14ac:dyDescent="0.2">
      <c r="A74" s="19" t="s">
        <v>152</v>
      </c>
      <c r="B74" s="4" t="s">
        <v>153</v>
      </c>
      <c r="C74" s="4"/>
      <c r="D74" s="16" t="s">
        <v>151</v>
      </c>
      <c r="E74" s="9"/>
      <c r="F74" s="63"/>
      <c r="G74" s="60">
        <f t="shared" si="0"/>
        <v>290500</v>
      </c>
      <c r="H74" s="3">
        <f>H75+H78</f>
        <v>290500</v>
      </c>
      <c r="I74" s="3"/>
      <c r="J74" s="44"/>
    </row>
    <row r="75" spans="1:10" ht="56.25" x14ac:dyDescent="0.2">
      <c r="A75" s="129" t="s">
        <v>488</v>
      </c>
      <c r="B75" s="130" t="s">
        <v>489</v>
      </c>
      <c r="C75" s="130" t="s">
        <v>40</v>
      </c>
      <c r="D75" s="176" t="s">
        <v>220</v>
      </c>
      <c r="E75" s="9" t="s">
        <v>305</v>
      </c>
      <c r="F75" s="197" t="s">
        <v>498</v>
      </c>
      <c r="G75" s="60">
        <f t="shared" si="0"/>
        <v>90500</v>
      </c>
      <c r="H75" s="23">
        <v>90500</v>
      </c>
      <c r="I75" s="23"/>
      <c r="J75" s="45"/>
    </row>
    <row r="76" spans="1:10" ht="56.25" hidden="1" x14ac:dyDescent="0.2">
      <c r="A76" s="21" t="s">
        <v>218</v>
      </c>
      <c r="B76" s="6" t="s">
        <v>219</v>
      </c>
      <c r="C76" s="6" t="s">
        <v>40</v>
      </c>
      <c r="D76" s="22" t="s">
        <v>220</v>
      </c>
      <c r="E76" s="9" t="s">
        <v>305</v>
      </c>
      <c r="F76" s="199"/>
      <c r="G76" s="60">
        <f t="shared" si="0"/>
        <v>0</v>
      </c>
      <c r="H76" s="23"/>
      <c r="I76" s="23"/>
      <c r="J76" s="45"/>
    </row>
    <row r="77" spans="1:10" ht="37.5" x14ac:dyDescent="0.2">
      <c r="A77" s="21" t="s">
        <v>488</v>
      </c>
      <c r="B77" s="6" t="s">
        <v>489</v>
      </c>
      <c r="C77" s="6" t="s">
        <v>40</v>
      </c>
      <c r="D77" s="22" t="s">
        <v>220</v>
      </c>
      <c r="E77" s="9" t="s">
        <v>492</v>
      </c>
      <c r="F77" s="28" t="s">
        <v>499</v>
      </c>
      <c r="G77" s="60">
        <f t="shared" si="0"/>
        <v>50000</v>
      </c>
      <c r="H77" s="23">
        <v>50000</v>
      </c>
      <c r="I77" s="23"/>
      <c r="J77" s="45"/>
    </row>
    <row r="78" spans="1:10" ht="37.5" x14ac:dyDescent="0.2">
      <c r="A78" s="129" t="s">
        <v>488</v>
      </c>
      <c r="B78" s="130" t="s">
        <v>489</v>
      </c>
      <c r="C78" s="130" t="s">
        <v>40</v>
      </c>
      <c r="D78" s="176" t="s">
        <v>220</v>
      </c>
      <c r="E78" s="9" t="s">
        <v>339</v>
      </c>
      <c r="F78" s="28" t="s">
        <v>500</v>
      </c>
      <c r="G78" s="60">
        <f t="shared" si="0"/>
        <v>200000</v>
      </c>
      <c r="H78" s="23">
        <v>200000</v>
      </c>
      <c r="I78" s="23"/>
      <c r="J78" s="45"/>
    </row>
    <row r="79" spans="1:10" ht="56.25" x14ac:dyDescent="0.35">
      <c r="A79" s="49" t="s">
        <v>129</v>
      </c>
      <c r="B79" s="32"/>
      <c r="C79" s="32"/>
      <c r="D79" s="25" t="s">
        <v>20</v>
      </c>
      <c r="E79" s="91"/>
      <c r="F79" s="65"/>
      <c r="G79" s="59">
        <f>H79+I79</f>
        <v>24483300</v>
      </c>
      <c r="H79" s="5">
        <f>SUM(H83:H109)</f>
        <v>24483300</v>
      </c>
      <c r="I79" s="5">
        <f>I90+I92+I101+I82+I108+I83+I84+I85+I86+I87+I109</f>
        <v>0</v>
      </c>
      <c r="J79" s="50">
        <f>J90+J92+J101+J82+J108+J83+J84+J85+J86+J87+J109</f>
        <v>0</v>
      </c>
    </row>
    <row r="80" spans="1:10" ht="0.75" hidden="1" customHeight="1" x14ac:dyDescent="0.3">
      <c r="A80" s="19"/>
      <c r="B80" s="4" t="s">
        <v>21</v>
      </c>
      <c r="C80" s="4"/>
      <c r="D80" s="1" t="s">
        <v>22</v>
      </c>
      <c r="E80" s="29"/>
      <c r="F80" s="66"/>
      <c r="G80" s="60">
        <f t="shared" si="0"/>
        <v>0</v>
      </c>
      <c r="H80" s="2"/>
      <c r="I80" s="2"/>
      <c r="J80" s="47"/>
    </row>
    <row r="81" spans="1:10" ht="15.75" hidden="1" customHeight="1" x14ac:dyDescent="0.3">
      <c r="A81" s="19"/>
      <c r="B81" s="4" t="s">
        <v>23</v>
      </c>
      <c r="C81" s="4"/>
      <c r="D81" s="1" t="s">
        <v>24</v>
      </c>
      <c r="E81" s="29"/>
      <c r="F81" s="66"/>
      <c r="G81" s="60">
        <f t="shared" si="0"/>
        <v>0</v>
      </c>
      <c r="H81" s="2"/>
      <c r="I81" s="2"/>
      <c r="J81" s="47"/>
    </row>
    <row r="82" spans="1:10" ht="22.5" hidden="1" customHeight="1" x14ac:dyDescent="0.3">
      <c r="A82" s="19" t="s">
        <v>275</v>
      </c>
      <c r="B82" s="4" t="s">
        <v>207</v>
      </c>
      <c r="C82" s="4"/>
      <c r="D82" s="1" t="s">
        <v>244</v>
      </c>
      <c r="E82" s="29"/>
      <c r="F82" s="66"/>
      <c r="G82" s="60">
        <f t="shared" si="0"/>
        <v>2073000</v>
      </c>
      <c r="H82" s="2">
        <f>H89</f>
        <v>2073000</v>
      </c>
      <c r="I82" s="2">
        <f>I89</f>
        <v>0</v>
      </c>
      <c r="J82" s="47"/>
    </row>
    <row r="83" spans="1:10" ht="97.9" customHeight="1" x14ac:dyDescent="0.2">
      <c r="A83" s="19" t="s">
        <v>391</v>
      </c>
      <c r="B83" s="4" t="s">
        <v>114</v>
      </c>
      <c r="C83" s="4" t="s">
        <v>41</v>
      </c>
      <c r="D83" s="1" t="s">
        <v>115</v>
      </c>
      <c r="E83" s="12" t="s">
        <v>433</v>
      </c>
      <c r="F83" s="28" t="s">
        <v>518</v>
      </c>
      <c r="G83" s="60">
        <f t="shared" si="0"/>
        <v>13054900</v>
      </c>
      <c r="H83" s="2">
        <f>12540000-1000000-310000+1100000+609900+115000</f>
        <v>13054900</v>
      </c>
      <c r="I83" s="2"/>
      <c r="J83" s="47">
        <f>I83</f>
        <v>0</v>
      </c>
    </row>
    <row r="84" spans="1:10" ht="36.75" hidden="1" customHeight="1" x14ac:dyDescent="0.2">
      <c r="A84" s="19" t="s">
        <v>391</v>
      </c>
      <c r="B84" s="4" t="s">
        <v>114</v>
      </c>
      <c r="C84" s="4" t="s">
        <v>41</v>
      </c>
      <c r="D84" s="1" t="s">
        <v>115</v>
      </c>
      <c r="E84" s="12" t="s">
        <v>395</v>
      </c>
      <c r="F84" s="28"/>
      <c r="G84" s="60">
        <f t="shared" si="0"/>
        <v>0</v>
      </c>
      <c r="H84" s="2"/>
      <c r="I84" s="2"/>
      <c r="J84" s="47">
        <f>I84</f>
        <v>0</v>
      </c>
    </row>
    <row r="85" spans="1:10" ht="56.25" hidden="1" customHeight="1" x14ac:dyDescent="0.2">
      <c r="A85" s="19" t="s">
        <v>391</v>
      </c>
      <c r="B85" s="4" t="s">
        <v>114</v>
      </c>
      <c r="C85" s="4" t="s">
        <v>41</v>
      </c>
      <c r="D85" s="1" t="s">
        <v>115</v>
      </c>
      <c r="E85" s="12" t="s">
        <v>395</v>
      </c>
      <c r="F85" s="28"/>
      <c r="G85" s="60">
        <f t="shared" si="0"/>
        <v>0</v>
      </c>
      <c r="H85" s="2"/>
      <c r="I85" s="2"/>
      <c r="J85" s="47"/>
    </row>
    <row r="86" spans="1:10" ht="78.75" hidden="1" customHeight="1" x14ac:dyDescent="0.2">
      <c r="A86" s="19" t="s">
        <v>391</v>
      </c>
      <c r="B86" s="4" t="s">
        <v>114</v>
      </c>
      <c r="C86" s="4" t="s">
        <v>41</v>
      </c>
      <c r="D86" s="1" t="s">
        <v>115</v>
      </c>
      <c r="E86" s="12" t="s">
        <v>434</v>
      </c>
      <c r="F86" s="28"/>
      <c r="G86" s="60">
        <f t="shared" si="0"/>
        <v>0</v>
      </c>
      <c r="H86" s="2"/>
      <c r="I86" s="2"/>
      <c r="J86" s="47"/>
    </row>
    <row r="87" spans="1:10" ht="76.5" customHeight="1" x14ac:dyDescent="0.2">
      <c r="A87" s="19" t="s">
        <v>306</v>
      </c>
      <c r="B87" s="4" t="s">
        <v>271</v>
      </c>
      <c r="C87" s="4" t="s">
        <v>272</v>
      </c>
      <c r="D87" s="1" t="s">
        <v>273</v>
      </c>
      <c r="E87" s="12" t="s">
        <v>435</v>
      </c>
      <c r="F87" s="28" t="s">
        <v>519</v>
      </c>
      <c r="G87" s="60">
        <f t="shared" si="0"/>
        <v>3055000</v>
      </c>
      <c r="H87" s="2">
        <f>2055000+1000000</f>
        <v>3055000</v>
      </c>
      <c r="I87" s="2"/>
      <c r="J87" s="47">
        <f>I87</f>
        <v>0</v>
      </c>
    </row>
    <row r="88" spans="1:10" ht="37.5" hidden="1" customHeight="1" x14ac:dyDescent="0.2">
      <c r="A88" s="19" t="s">
        <v>378</v>
      </c>
      <c r="B88" s="4" t="s">
        <v>379</v>
      </c>
      <c r="C88" s="4" t="s">
        <v>380</v>
      </c>
      <c r="D88" s="11" t="s">
        <v>381</v>
      </c>
      <c r="E88" s="9" t="s">
        <v>384</v>
      </c>
      <c r="F88" s="28"/>
      <c r="G88" s="60">
        <f t="shared" si="0"/>
        <v>0</v>
      </c>
      <c r="H88" s="2"/>
      <c r="I88" s="2"/>
      <c r="J88" s="47"/>
    </row>
    <row r="89" spans="1:10" ht="75" x14ac:dyDescent="0.2">
      <c r="A89" s="21" t="s">
        <v>276</v>
      </c>
      <c r="B89" s="6" t="s">
        <v>209</v>
      </c>
      <c r="C89" s="6" t="s">
        <v>277</v>
      </c>
      <c r="D89" s="13" t="s">
        <v>210</v>
      </c>
      <c r="E89" s="12" t="s">
        <v>439</v>
      </c>
      <c r="F89" s="28" t="s">
        <v>517</v>
      </c>
      <c r="G89" s="60">
        <f t="shared" si="0"/>
        <v>2073000</v>
      </c>
      <c r="H89" s="7">
        <f>1405000+668000</f>
        <v>2073000</v>
      </c>
      <c r="I89" s="7"/>
      <c r="J89" s="46"/>
    </row>
    <row r="90" spans="1:10" ht="36" hidden="1" customHeight="1" x14ac:dyDescent="0.2">
      <c r="A90" s="19" t="s">
        <v>161</v>
      </c>
      <c r="B90" s="4" t="s">
        <v>162</v>
      </c>
      <c r="C90" s="4"/>
      <c r="D90" s="121" t="s">
        <v>105</v>
      </c>
      <c r="E90" s="9"/>
      <c r="F90" s="28"/>
      <c r="G90" s="60">
        <f t="shared" si="0"/>
        <v>0</v>
      </c>
      <c r="H90" s="2"/>
      <c r="I90" s="2"/>
      <c r="J90" s="47"/>
    </row>
    <row r="91" spans="1:10" ht="54" hidden="1" customHeight="1" x14ac:dyDescent="0.2">
      <c r="A91" s="21" t="s">
        <v>163</v>
      </c>
      <c r="B91" s="6" t="s">
        <v>164</v>
      </c>
      <c r="C91" s="6" t="s">
        <v>26</v>
      </c>
      <c r="D91" s="12" t="s">
        <v>166</v>
      </c>
      <c r="E91" s="9" t="s">
        <v>214</v>
      </c>
      <c r="F91" s="28"/>
      <c r="G91" s="60">
        <f t="shared" ref="G91:G160" si="1">H91+I91</f>
        <v>0</v>
      </c>
      <c r="H91" s="7"/>
      <c r="I91" s="7"/>
      <c r="J91" s="46"/>
    </row>
    <row r="92" spans="1:10" ht="36" hidden="1" customHeight="1" x14ac:dyDescent="0.2">
      <c r="A92" s="19" t="s">
        <v>168</v>
      </c>
      <c r="B92" s="4" t="s">
        <v>165</v>
      </c>
      <c r="C92" s="4"/>
      <c r="D92" s="11" t="s">
        <v>167</v>
      </c>
      <c r="E92" s="9"/>
      <c r="F92" s="28"/>
      <c r="G92" s="60">
        <f t="shared" si="1"/>
        <v>0</v>
      </c>
      <c r="H92" s="2"/>
      <c r="I92" s="2"/>
      <c r="J92" s="47"/>
    </row>
    <row r="93" spans="1:10" ht="37.5" hidden="1" x14ac:dyDescent="0.2">
      <c r="A93" s="21" t="s">
        <v>221</v>
      </c>
      <c r="B93" s="6" t="s">
        <v>222</v>
      </c>
      <c r="C93" s="6" t="s">
        <v>26</v>
      </c>
      <c r="D93" s="12" t="s">
        <v>223</v>
      </c>
      <c r="E93" s="9" t="s">
        <v>307</v>
      </c>
      <c r="F93" s="28"/>
      <c r="G93" s="60">
        <f t="shared" si="1"/>
        <v>0</v>
      </c>
      <c r="H93" s="7"/>
      <c r="I93" s="7"/>
      <c r="J93" s="46"/>
    </row>
    <row r="94" spans="1:10" ht="38.25" customHeight="1" x14ac:dyDescent="0.2">
      <c r="A94" s="21" t="s">
        <v>221</v>
      </c>
      <c r="B94" s="6" t="s">
        <v>222</v>
      </c>
      <c r="C94" s="6" t="s">
        <v>26</v>
      </c>
      <c r="D94" s="12" t="s">
        <v>223</v>
      </c>
      <c r="E94" s="9" t="s">
        <v>340</v>
      </c>
      <c r="F94" s="28" t="s">
        <v>513</v>
      </c>
      <c r="G94" s="60">
        <f t="shared" si="1"/>
        <v>3950000</v>
      </c>
      <c r="H94" s="7">
        <f>2500000+1450000</f>
        <v>3950000</v>
      </c>
      <c r="I94" s="7"/>
      <c r="J94" s="46"/>
    </row>
    <row r="95" spans="1:10" ht="34.5" customHeight="1" x14ac:dyDescent="0.2">
      <c r="A95" s="21" t="s">
        <v>221</v>
      </c>
      <c r="B95" s="6" t="s">
        <v>222</v>
      </c>
      <c r="C95" s="6" t="s">
        <v>26</v>
      </c>
      <c r="D95" s="12" t="s">
        <v>223</v>
      </c>
      <c r="E95" s="9" t="s">
        <v>308</v>
      </c>
      <c r="F95" s="28" t="s">
        <v>514</v>
      </c>
      <c r="G95" s="60">
        <f t="shared" si="1"/>
        <v>50000</v>
      </c>
      <c r="H95" s="7">
        <v>50000</v>
      </c>
      <c r="I95" s="7"/>
      <c r="J95" s="46"/>
    </row>
    <row r="96" spans="1:10" ht="37.5" hidden="1" x14ac:dyDescent="0.2">
      <c r="A96" s="21" t="s">
        <v>221</v>
      </c>
      <c r="B96" s="6" t="s">
        <v>222</v>
      </c>
      <c r="C96" s="6" t="s">
        <v>26</v>
      </c>
      <c r="D96" s="12" t="s">
        <v>223</v>
      </c>
      <c r="E96" s="9" t="s">
        <v>311</v>
      </c>
      <c r="F96" s="28"/>
      <c r="G96" s="60">
        <f t="shared" si="1"/>
        <v>0</v>
      </c>
      <c r="H96" s="7"/>
      <c r="I96" s="7"/>
      <c r="J96" s="46"/>
    </row>
    <row r="97" spans="1:10" ht="36" hidden="1" customHeight="1" x14ac:dyDescent="0.2">
      <c r="A97" s="21" t="s">
        <v>221</v>
      </c>
      <c r="B97" s="6" t="s">
        <v>222</v>
      </c>
      <c r="C97" s="6" t="s">
        <v>26</v>
      </c>
      <c r="D97" s="12" t="s">
        <v>223</v>
      </c>
      <c r="E97" s="9" t="s">
        <v>309</v>
      </c>
      <c r="F97" s="28"/>
      <c r="G97" s="60">
        <f t="shared" si="1"/>
        <v>0</v>
      </c>
      <c r="H97" s="7"/>
      <c r="I97" s="7"/>
      <c r="J97" s="46"/>
    </row>
    <row r="98" spans="1:10" ht="79.5" hidden="1" customHeight="1" x14ac:dyDescent="0.2">
      <c r="A98" s="21" t="s">
        <v>392</v>
      </c>
      <c r="B98" s="6" t="s">
        <v>393</v>
      </c>
      <c r="C98" s="6" t="s">
        <v>26</v>
      </c>
      <c r="D98" s="12" t="s">
        <v>394</v>
      </c>
      <c r="E98" s="9" t="s">
        <v>419</v>
      </c>
      <c r="F98" s="28"/>
      <c r="G98" s="60">
        <f t="shared" si="1"/>
        <v>0</v>
      </c>
      <c r="H98" s="7"/>
      <c r="I98" s="7"/>
      <c r="J98" s="46"/>
    </row>
    <row r="99" spans="1:10" ht="37.5" x14ac:dyDescent="0.2">
      <c r="A99" s="21" t="s">
        <v>221</v>
      </c>
      <c r="B99" s="6" t="s">
        <v>222</v>
      </c>
      <c r="C99" s="6" t="s">
        <v>26</v>
      </c>
      <c r="D99" s="12" t="s">
        <v>223</v>
      </c>
      <c r="E99" s="9" t="s">
        <v>416</v>
      </c>
      <c r="F99" s="28" t="s">
        <v>516</v>
      </c>
      <c r="G99" s="60">
        <f t="shared" si="1"/>
        <v>1821300</v>
      </c>
      <c r="H99" s="7">
        <f>1821300</f>
        <v>1821300</v>
      </c>
      <c r="I99" s="7"/>
      <c r="J99" s="46"/>
    </row>
    <row r="100" spans="1:10" ht="37.5" hidden="1" customHeight="1" x14ac:dyDescent="0.2">
      <c r="A100" s="21" t="s">
        <v>221</v>
      </c>
      <c r="B100" s="6" t="s">
        <v>222</v>
      </c>
      <c r="C100" s="6" t="s">
        <v>26</v>
      </c>
      <c r="D100" s="12" t="s">
        <v>223</v>
      </c>
      <c r="E100" s="9" t="s">
        <v>310</v>
      </c>
      <c r="F100" s="28"/>
      <c r="G100" s="60">
        <f t="shared" si="1"/>
        <v>0</v>
      </c>
      <c r="H100" s="7"/>
      <c r="I100" s="7"/>
      <c r="J100" s="46"/>
    </row>
    <row r="101" spans="1:10" ht="56.25" hidden="1" customHeight="1" x14ac:dyDescent="0.2">
      <c r="A101" s="21" t="s">
        <v>221</v>
      </c>
      <c r="B101" s="6" t="s">
        <v>222</v>
      </c>
      <c r="C101" s="6" t="s">
        <v>26</v>
      </c>
      <c r="D101" s="12" t="s">
        <v>223</v>
      </c>
      <c r="E101" s="9" t="s">
        <v>325</v>
      </c>
      <c r="F101" s="28"/>
      <c r="G101" s="60">
        <f t="shared" si="1"/>
        <v>0</v>
      </c>
      <c r="H101" s="2"/>
      <c r="I101" s="2"/>
      <c r="J101" s="47"/>
    </row>
    <row r="102" spans="1:10" ht="18.75" hidden="1" customHeight="1" x14ac:dyDescent="0.2">
      <c r="A102" s="21"/>
      <c r="B102" s="4"/>
      <c r="C102" s="4"/>
      <c r="D102" s="12"/>
      <c r="E102" s="9"/>
      <c r="F102" s="28"/>
      <c r="G102" s="60">
        <f t="shared" si="1"/>
        <v>0</v>
      </c>
      <c r="H102" s="2"/>
      <c r="I102" s="2"/>
      <c r="J102" s="47"/>
    </row>
    <row r="103" spans="1:10" ht="56.25" hidden="1" customHeight="1" x14ac:dyDescent="0.2">
      <c r="A103" s="19"/>
      <c r="B103" s="4" t="s">
        <v>25</v>
      </c>
      <c r="C103" s="4"/>
      <c r="D103" s="11" t="s">
        <v>27</v>
      </c>
      <c r="E103" s="9" t="s">
        <v>28</v>
      </c>
      <c r="F103" s="28"/>
      <c r="G103" s="60">
        <f t="shared" si="1"/>
        <v>0</v>
      </c>
      <c r="H103" s="2"/>
      <c r="I103" s="2"/>
      <c r="J103" s="47"/>
    </row>
    <row r="104" spans="1:10" ht="18.75" hidden="1" customHeight="1" x14ac:dyDescent="0.2">
      <c r="A104" s="19"/>
      <c r="B104" s="4"/>
      <c r="C104" s="4"/>
      <c r="D104" s="11"/>
      <c r="E104" s="9"/>
      <c r="F104" s="28"/>
      <c r="G104" s="60">
        <f t="shared" si="1"/>
        <v>0</v>
      </c>
      <c r="H104" s="2"/>
      <c r="I104" s="2"/>
      <c r="J104" s="47"/>
    </row>
    <row r="105" spans="1:10" ht="56.25" hidden="1" x14ac:dyDescent="0.2">
      <c r="A105" s="21" t="s">
        <v>221</v>
      </c>
      <c r="B105" s="6" t="s">
        <v>222</v>
      </c>
      <c r="C105" s="6" t="s">
        <v>26</v>
      </c>
      <c r="D105" s="12" t="s">
        <v>223</v>
      </c>
      <c r="E105" s="9" t="s">
        <v>436</v>
      </c>
      <c r="F105" s="28"/>
      <c r="G105" s="60">
        <f t="shared" si="1"/>
        <v>0</v>
      </c>
      <c r="H105" s="2"/>
      <c r="I105" s="2"/>
      <c r="J105" s="47"/>
    </row>
    <row r="106" spans="1:10" ht="93.75" hidden="1" x14ac:dyDescent="0.2">
      <c r="A106" s="21" t="s">
        <v>221</v>
      </c>
      <c r="B106" s="6" t="s">
        <v>222</v>
      </c>
      <c r="C106" s="6" t="s">
        <v>26</v>
      </c>
      <c r="D106" s="12" t="s">
        <v>223</v>
      </c>
      <c r="E106" s="9" t="s">
        <v>422</v>
      </c>
      <c r="F106" s="28"/>
      <c r="G106" s="60">
        <f t="shared" si="1"/>
        <v>0</v>
      </c>
      <c r="H106" s="2"/>
      <c r="I106" s="2"/>
      <c r="J106" s="47"/>
    </row>
    <row r="107" spans="1:10" ht="56.25" x14ac:dyDescent="0.2">
      <c r="A107" s="21" t="s">
        <v>221</v>
      </c>
      <c r="B107" s="6" t="s">
        <v>222</v>
      </c>
      <c r="C107" s="6" t="s">
        <v>26</v>
      </c>
      <c r="D107" s="12" t="s">
        <v>223</v>
      </c>
      <c r="E107" s="9" t="s">
        <v>447</v>
      </c>
      <c r="F107" s="28" t="s">
        <v>515</v>
      </c>
      <c r="G107" s="60">
        <f t="shared" si="1"/>
        <v>479100</v>
      </c>
      <c r="H107" s="2">
        <v>479100</v>
      </c>
      <c r="I107" s="2"/>
      <c r="J107" s="47"/>
    </row>
    <row r="108" spans="1:10" ht="37.5" hidden="1" x14ac:dyDescent="0.2">
      <c r="A108" s="21" t="s">
        <v>221</v>
      </c>
      <c r="B108" s="6" t="s">
        <v>222</v>
      </c>
      <c r="C108" s="6" t="s">
        <v>26</v>
      </c>
      <c r="D108" s="12" t="s">
        <v>223</v>
      </c>
      <c r="E108" s="9" t="s">
        <v>337</v>
      </c>
      <c r="F108" s="28"/>
      <c r="G108" s="60">
        <f>H108+I108</f>
        <v>0</v>
      </c>
      <c r="H108" s="2"/>
      <c r="I108" s="2"/>
      <c r="J108" s="47"/>
    </row>
    <row r="109" spans="1:10" ht="56.25" hidden="1" x14ac:dyDescent="0.2">
      <c r="A109" s="21" t="s">
        <v>421</v>
      </c>
      <c r="B109" s="6" t="s">
        <v>370</v>
      </c>
      <c r="C109" s="4" t="s">
        <v>12</v>
      </c>
      <c r="D109" s="31" t="s">
        <v>375</v>
      </c>
      <c r="E109" s="9" t="s">
        <v>395</v>
      </c>
      <c r="F109" s="28"/>
      <c r="G109" s="60">
        <f>H109+I109</f>
        <v>0</v>
      </c>
      <c r="H109" s="2"/>
      <c r="I109" s="2"/>
      <c r="J109" s="47">
        <f>I109</f>
        <v>0</v>
      </c>
    </row>
    <row r="110" spans="1:10" ht="56.25" x14ac:dyDescent="0.2">
      <c r="A110" s="49" t="s">
        <v>130</v>
      </c>
      <c r="B110" s="32"/>
      <c r="C110" s="32"/>
      <c r="D110" s="25" t="s">
        <v>29</v>
      </c>
      <c r="E110" s="35"/>
      <c r="F110" s="35"/>
      <c r="G110" s="59">
        <f>H110+I110</f>
        <v>19780815</v>
      </c>
      <c r="H110" s="34">
        <f>H112+H113+H115+H117+H119+H121+H122+H123+H125+H128+H129+H130+H134+H137+H145+H136+H135</f>
        <v>19480815</v>
      </c>
      <c r="I110" s="34">
        <f>I117+I128</f>
        <v>300000</v>
      </c>
      <c r="J110" s="48">
        <f>J117+J128</f>
        <v>300000</v>
      </c>
    </row>
    <row r="111" spans="1:10" ht="99.75" hidden="1" customHeight="1" x14ac:dyDescent="0.2">
      <c r="A111" s="19" t="s">
        <v>169</v>
      </c>
      <c r="B111" s="103" t="s">
        <v>108</v>
      </c>
      <c r="C111" s="4"/>
      <c r="D111" s="1" t="s">
        <v>170</v>
      </c>
      <c r="E111" s="194" t="s">
        <v>312</v>
      </c>
      <c r="F111" s="28"/>
      <c r="G111" s="60">
        <f t="shared" si="1"/>
        <v>712000</v>
      </c>
      <c r="H111" s="3">
        <f>SUM(H112:H115)</f>
        <v>712000</v>
      </c>
      <c r="I111" s="3">
        <f>SUM(I112:I115)</f>
        <v>0</v>
      </c>
      <c r="J111" s="44">
        <f>SUM(J112:J115)</f>
        <v>0</v>
      </c>
    </row>
    <row r="112" spans="1:10" ht="56.25" hidden="1" customHeight="1" x14ac:dyDescent="0.2">
      <c r="A112" s="21" t="s">
        <v>171</v>
      </c>
      <c r="B112" s="38" t="s">
        <v>109</v>
      </c>
      <c r="C112" s="6" t="s">
        <v>5</v>
      </c>
      <c r="D112" s="13" t="s">
        <v>172</v>
      </c>
      <c r="E112" s="195"/>
      <c r="F112" s="197" t="s">
        <v>506</v>
      </c>
      <c r="G112" s="60">
        <f t="shared" si="1"/>
        <v>0</v>
      </c>
      <c r="H112" s="3"/>
      <c r="I112" s="3"/>
      <c r="J112" s="44"/>
    </row>
    <row r="113" spans="1:10" ht="37.5" x14ac:dyDescent="0.2">
      <c r="A113" s="21" t="s">
        <v>174</v>
      </c>
      <c r="B113" s="38" t="s">
        <v>173</v>
      </c>
      <c r="C113" s="6" t="s">
        <v>111</v>
      </c>
      <c r="D113" s="13" t="s">
        <v>112</v>
      </c>
      <c r="E113" s="195"/>
      <c r="F113" s="198"/>
      <c r="G113" s="60">
        <f t="shared" si="1"/>
        <v>12000</v>
      </c>
      <c r="H113" s="3">
        <v>12000</v>
      </c>
      <c r="I113" s="3"/>
      <c r="J113" s="44"/>
    </row>
    <row r="114" spans="1:10" ht="75" hidden="1" customHeight="1" x14ac:dyDescent="0.2">
      <c r="A114" s="21" t="s">
        <v>175</v>
      </c>
      <c r="B114" s="38" t="s">
        <v>110</v>
      </c>
      <c r="C114" s="6" t="s">
        <v>111</v>
      </c>
      <c r="D114" s="13" t="s">
        <v>176</v>
      </c>
      <c r="E114" s="195"/>
      <c r="F114" s="198"/>
      <c r="G114" s="60">
        <f t="shared" si="1"/>
        <v>0</v>
      </c>
      <c r="H114" s="3"/>
      <c r="I114" s="3"/>
      <c r="J114" s="44"/>
    </row>
    <row r="115" spans="1:10" ht="56.25" x14ac:dyDescent="0.2">
      <c r="A115" s="21" t="s">
        <v>178</v>
      </c>
      <c r="B115" s="38" t="s">
        <v>177</v>
      </c>
      <c r="C115" s="6" t="s">
        <v>111</v>
      </c>
      <c r="D115" s="13" t="s">
        <v>113</v>
      </c>
      <c r="E115" s="195"/>
      <c r="F115" s="198"/>
      <c r="G115" s="60">
        <f t="shared" si="1"/>
        <v>700000</v>
      </c>
      <c r="H115" s="3">
        <v>700000</v>
      </c>
      <c r="I115" s="3"/>
      <c r="J115" s="44"/>
    </row>
    <row r="116" spans="1:10" ht="25.5" hidden="1" customHeight="1" x14ac:dyDescent="0.3">
      <c r="A116" s="19" t="s">
        <v>231</v>
      </c>
      <c r="B116" s="4" t="s">
        <v>232</v>
      </c>
      <c r="C116" s="4"/>
      <c r="D116" s="14" t="s">
        <v>185</v>
      </c>
      <c r="E116" s="195"/>
      <c r="F116" s="198"/>
      <c r="G116" s="60">
        <f t="shared" si="1"/>
        <v>0</v>
      </c>
      <c r="H116" s="2"/>
      <c r="I116" s="2"/>
      <c r="J116" s="47"/>
    </row>
    <row r="117" spans="1:10" ht="44.25" customHeight="1" x14ac:dyDescent="0.3">
      <c r="A117" s="21" t="s">
        <v>233</v>
      </c>
      <c r="B117" s="6" t="s">
        <v>234</v>
      </c>
      <c r="C117" s="6" t="s">
        <v>4</v>
      </c>
      <c r="D117" s="27" t="s">
        <v>235</v>
      </c>
      <c r="E117" s="196"/>
      <c r="F117" s="199"/>
      <c r="G117" s="60">
        <f t="shared" si="1"/>
        <v>445000</v>
      </c>
      <c r="H117" s="7">
        <v>145000</v>
      </c>
      <c r="I117" s="7">
        <v>300000</v>
      </c>
      <c r="J117" s="46">
        <f>I117</f>
        <v>300000</v>
      </c>
    </row>
    <row r="118" spans="1:10" ht="36" hidden="1" customHeight="1" x14ac:dyDescent="0.3">
      <c r="A118" s="21" t="s">
        <v>233</v>
      </c>
      <c r="B118" s="6" t="s">
        <v>234</v>
      </c>
      <c r="C118" s="6" t="s">
        <v>4</v>
      </c>
      <c r="D118" s="27" t="s">
        <v>235</v>
      </c>
      <c r="E118" s="203" t="s">
        <v>437</v>
      </c>
      <c r="F118" s="28"/>
      <c r="G118" s="60">
        <f t="shared" si="1"/>
        <v>0</v>
      </c>
      <c r="H118" s="2"/>
      <c r="I118" s="2"/>
      <c r="J118" s="47"/>
    </row>
    <row r="119" spans="1:10" ht="40.15" customHeight="1" x14ac:dyDescent="0.3">
      <c r="A119" s="21" t="s">
        <v>233</v>
      </c>
      <c r="B119" s="6" t="s">
        <v>234</v>
      </c>
      <c r="C119" s="6" t="s">
        <v>4</v>
      </c>
      <c r="D119" s="27" t="s">
        <v>235</v>
      </c>
      <c r="E119" s="204"/>
      <c r="F119" s="197" t="s">
        <v>507</v>
      </c>
      <c r="G119" s="60">
        <f t="shared" si="1"/>
        <v>475000</v>
      </c>
      <c r="H119" s="2">
        <v>475000</v>
      </c>
      <c r="I119" s="2"/>
      <c r="J119" s="47"/>
    </row>
    <row r="120" spans="1:10" ht="37.5" hidden="1" customHeight="1" x14ac:dyDescent="0.3">
      <c r="A120" s="19" t="s">
        <v>180</v>
      </c>
      <c r="B120" s="4" t="s">
        <v>106</v>
      </c>
      <c r="C120" s="4"/>
      <c r="D120" s="14" t="s">
        <v>98</v>
      </c>
      <c r="E120" s="204"/>
      <c r="F120" s="198"/>
      <c r="G120" s="60">
        <f t="shared" si="1"/>
        <v>0</v>
      </c>
      <c r="H120" s="2"/>
      <c r="I120" s="2"/>
      <c r="J120" s="47"/>
    </row>
    <row r="121" spans="1:10" ht="45.75" hidden="1" customHeight="1" x14ac:dyDescent="0.2">
      <c r="A121" s="21" t="s">
        <v>179</v>
      </c>
      <c r="B121" s="6" t="s">
        <v>156</v>
      </c>
      <c r="C121" s="6" t="s">
        <v>31</v>
      </c>
      <c r="D121" s="13" t="s">
        <v>99</v>
      </c>
      <c r="E121" s="205"/>
      <c r="F121" s="199"/>
      <c r="G121" s="60">
        <f t="shared" si="1"/>
        <v>0</v>
      </c>
      <c r="H121" s="2"/>
      <c r="I121" s="2"/>
      <c r="J121" s="47"/>
    </row>
    <row r="122" spans="1:10" ht="96" customHeight="1" x14ac:dyDescent="0.2">
      <c r="A122" s="19" t="s">
        <v>181</v>
      </c>
      <c r="B122" s="4" t="s">
        <v>84</v>
      </c>
      <c r="C122" s="4" t="s">
        <v>31</v>
      </c>
      <c r="D122" s="11" t="s">
        <v>78</v>
      </c>
      <c r="E122" s="107" t="s">
        <v>313</v>
      </c>
      <c r="F122" s="28" t="s">
        <v>508</v>
      </c>
      <c r="G122" s="60">
        <f t="shared" si="1"/>
        <v>1000000</v>
      </c>
      <c r="H122" s="2">
        <v>1000000</v>
      </c>
      <c r="I122" s="2"/>
      <c r="J122" s="47"/>
    </row>
    <row r="123" spans="1:10" ht="137.44999999999999" customHeight="1" x14ac:dyDescent="0.2">
      <c r="A123" s="19" t="s">
        <v>182</v>
      </c>
      <c r="B123" s="4" t="s">
        <v>95</v>
      </c>
      <c r="C123" s="2">
        <v>1010</v>
      </c>
      <c r="D123" s="1" t="s">
        <v>224</v>
      </c>
      <c r="E123" s="204" t="s">
        <v>335</v>
      </c>
      <c r="F123" s="197" t="s">
        <v>509</v>
      </c>
      <c r="G123" s="60">
        <f t="shared" si="1"/>
        <v>1000000</v>
      </c>
      <c r="H123" s="2">
        <v>1000000</v>
      </c>
      <c r="I123" s="2"/>
      <c r="J123" s="47"/>
    </row>
    <row r="124" spans="1:10" ht="24" hidden="1" customHeight="1" x14ac:dyDescent="0.3">
      <c r="A124" s="21" t="s">
        <v>231</v>
      </c>
      <c r="B124" s="4" t="s">
        <v>232</v>
      </c>
      <c r="C124" s="2"/>
      <c r="D124" s="14" t="s">
        <v>185</v>
      </c>
      <c r="E124" s="204"/>
      <c r="F124" s="198"/>
      <c r="G124" s="60">
        <f t="shared" si="1"/>
        <v>0</v>
      </c>
      <c r="H124" s="2"/>
      <c r="I124" s="2"/>
      <c r="J124" s="47"/>
    </row>
    <row r="125" spans="1:10" ht="44.25" customHeight="1" x14ac:dyDescent="0.3">
      <c r="A125" s="21" t="s">
        <v>233</v>
      </c>
      <c r="B125" s="6" t="s">
        <v>234</v>
      </c>
      <c r="C125" s="6" t="s">
        <v>4</v>
      </c>
      <c r="D125" s="27" t="s">
        <v>235</v>
      </c>
      <c r="E125" s="205"/>
      <c r="F125" s="199"/>
      <c r="G125" s="60">
        <f t="shared" si="1"/>
        <v>4525000</v>
      </c>
      <c r="H125" s="2">
        <v>4525000</v>
      </c>
      <c r="I125" s="2"/>
      <c r="J125" s="47"/>
    </row>
    <row r="126" spans="1:10" ht="42" hidden="1" customHeight="1" x14ac:dyDescent="0.2">
      <c r="A126" s="19" t="s">
        <v>225</v>
      </c>
      <c r="B126" s="4" t="s">
        <v>226</v>
      </c>
      <c r="C126" s="4"/>
      <c r="D126" s="1" t="s">
        <v>62</v>
      </c>
      <c r="E126" s="92"/>
      <c r="F126" s="67"/>
      <c r="G126" s="60">
        <f t="shared" si="1"/>
        <v>0</v>
      </c>
      <c r="H126" s="2"/>
      <c r="I126" s="2"/>
      <c r="J126" s="47"/>
    </row>
    <row r="127" spans="1:10" ht="37.5" hidden="1" customHeight="1" x14ac:dyDescent="0.3">
      <c r="A127" s="21">
        <v>1513201</v>
      </c>
      <c r="B127" s="6" t="s">
        <v>86</v>
      </c>
      <c r="C127" s="6" t="s">
        <v>5</v>
      </c>
      <c r="D127" s="27" t="s">
        <v>30</v>
      </c>
      <c r="E127" s="13"/>
      <c r="F127" s="62"/>
      <c r="G127" s="60">
        <f t="shared" si="1"/>
        <v>0</v>
      </c>
      <c r="H127" s="2"/>
      <c r="I127" s="2"/>
      <c r="J127" s="47"/>
    </row>
    <row r="128" spans="1:10" ht="93.75" hidden="1" x14ac:dyDescent="0.3">
      <c r="A128" s="21" t="s">
        <v>227</v>
      </c>
      <c r="B128" s="6" t="s">
        <v>228</v>
      </c>
      <c r="C128" s="6" t="s">
        <v>5</v>
      </c>
      <c r="D128" s="27" t="s">
        <v>239</v>
      </c>
      <c r="E128" s="9" t="s">
        <v>417</v>
      </c>
      <c r="F128" s="28"/>
      <c r="G128" s="60">
        <f t="shared" si="1"/>
        <v>0</v>
      </c>
      <c r="H128" s="2"/>
      <c r="I128" s="2"/>
      <c r="J128" s="47"/>
    </row>
    <row r="129" spans="1:10" ht="93.75" x14ac:dyDescent="0.3">
      <c r="A129" s="21" t="s">
        <v>227</v>
      </c>
      <c r="B129" s="6" t="s">
        <v>228</v>
      </c>
      <c r="C129" s="6" t="s">
        <v>5</v>
      </c>
      <c r="D129" s="27" t="s">
        <v>239</v>
      </c>
      <c r="E129" s="13" t="s">
        <v>429</v>
      </c>
      <c r="F129" s="28" t="s">
        <v>502</v>
      </c>
      <c r="G129" s="60">
        <f t="shared" si="1"/>
        <v>600000</v>
      </c>
      <c r="H129" s="2">
        <v>600000</v>
      </c>
      <c r="I129" s="2"/>
      <c r="J129" s="47"/>
    </row>
    <row r="130" spans="1:10" ht="39.75" customHeight="1" x14ac:dyDescent="0.2">
      <c r="A130" s="19" t="s">
        <v>229</v>
      </c>
      <c r="B130" s="4" t="s">
        <v>230</v>
      </c>
      <c r="C130" s="4" t="s">
        <v>59</v>
      </c>
      <c r="D130" s="11" t="s">
        <v>79</v>
      </c>
      <c r="E130" s="9" t="s">
        <v>314</v>
      </c>
      <c r="F130" s="28" t="s">
        <v>501</v>
      </c>
      <c r="G130" s="60">
        <f t="shared" si="1"/>
        <v>200000</v>
      </c>
      <c r="H130" s="2">
        <v>200000</v>
      </c>
      <c r="I130" s="2"/>
      <c r="J130" s="47"/>
    </row>
    <row r="131" spans="1:10" ht="30.75" hidden="1" customHeight="1" x14ac:dyDescent="0.3">
      <c r="A131" s="19" t="s">
        <v>231</v>
      </c>
      <c r="B131" s="4" t="s">
        <v>232</v>
      </c>
      <c r="C131" s="4"/>
      <c r="D131" s="14" t="s">
        <v>185</v>
      </c>
      <c r="E131" s="86"/>
      <c r="F131" s="28"/>
      <c r="G131" s="60">
        <f>H131+I131</f>
        <v>0</v>
      </c>
      <c r="H131" s="3"/>
      <c r="I131" s="3"/>
      <c r="J131" s="44"/>
    </row>
    <row r="132" spans="1:10" ht="30" hidden="1" customHeight="1" x14ac:dyDescent="0.3">
      <c r="A132" s="19" t="s">
        <v>183</v>
      </c>
      <c r="B132" s="4" t="s">
        <v>184</v>
      </c>
      <c r="C132" s="4" t="s">
        <v>4</v>
      </c>
      <c r="D132" s="14" t="s">
        <v>185</v>
      </c>
      <c r="E132" s="9"/>
      <c r="F132" s="63"/>
      <c r="G132" s="60">
        <f t="shared" si="1"/>
        <v>0</v>
      </c>
      <c r="H132" s="2"/>
      <c r="I132" s="2"/>
      <c r="J132" s="47"/>
    </row>
    <row r="133" spans="1:10" ht="37.5" hidden="1" customHeight="1" x14ac:dyDescent="0.3">
      <c r="A133" s="21" t="s">
        <v>233</v>
      </c>
      <c r="B133" s="6" t="s">
        <v>234</v>
      </c>
      <c r="C133" s="6" t="s">
        <v>4</v>
      </c>
      <c r="D133" s="27" t="s">
        <v>235</v>
      </c>
      <c r="E133" s="9"/>
      <c r="F133" s="63"/>
      <c r="G133" s="60">
        <f t="shared" si="1"/>
        <v>0</v>
      </c>
      <c r="H133" s="7"/>
      <c r="I133" s="7"/>
      <c r="J133" s="46"/>
    </row>
    <row r="134" spans="1:10" ht="36.75" customHeight="1" x14ac:dyDescent="0.2">
      <c r="A134" s="21" t="s">
        <v>233</v>
      </c>
      <c r="B134" s="6" t="s">
        <v>234</v>
      </c>
      <c r="C134" s="6" t="s">
        <v>4</v>
      </c>
      <c r="D134" s="13" t="s">
        <v>235</v>
      </c>
      <c r="E134" s="9" t="s">
        <v>438</v>
      </c>
      <c r="F134" s="28" t="s">
        <v>503</v>
      </c>
      <c r="G134" s="60">
        <f t="shared" si="1"/>
        <v>250000</v>
      </c>
      <c r="H134" s="7">
        <v>250000</v>
      </c>
      <c r="I134" s="7"/>
      <c r="J134" s="46"/>
    </row>
    <row r="135" spans="1:10" ht="77.45" customHeight="1" x14ac:dyDescent="0.2">
      <c r="A135" s="21" t="s">
        <v>588</v>
      </c>
      <c r="B135" s="6" t="s">
        <v>589</v>
      </c>
      <c r="C135" s="6" t="s">
        <v>31</v>
      </c>
      <c r="D135" s="1" t="s">
        <v>590</v>
      </c>
      <c r="E135" s="206" t="s">
        <v>451</v>
      </c>
      <c r="F135" s="197" t="s">
        <v>510</v>
      </c>
      <c r="G135" s="60">
        <f t="shared" si="1"/>
        <v>23215</v>
      </c>
      <c r="H135" s="2">
        <v>23215</v>
      </c>
      <c r="I135" s="7"/>
      <c r="J135" s="46"/>
    </row>
    <row r="136" spans="1:10" ht="56.25" x14ac:dyDescent="0.3">
      <c r="A136" s="129" t="s">
        <v>448</v>
      </c>
      <c r="B136" s="130" t="s">
        <v>449</v>
      </c>
      <c r="C136" s="130" t="s">
        <v>4</v>
      </c>
      <c r="D136" s="174" t="s">
        <v>450</v>
      </c>
      <c r="E136" s="207"/>
      <c r="F136" s="199"/>
      <c r="G136" s="60">
        <f t="shared" si="1"/>
        <v>10000000</v>
      </c>
      <c r="H136" s="2">
        <v>10000000</v>
      </c>
      <c r="I136" s="7"/>
      <c r="J136" s="46"/>
    </row>
    <row r="137" spans="1:10" ht="54.75" customHeight="1" x14ac:dyDescent="0.2">
      <c r="A137" s="21" t="s">
        <v>233</v>
      </c>
      <c r="B137" s="6" t="s">
        <v>234</v>
      </c>
      <c r="C137" s="6" t="s">
        <v>4</v>
      </c>
      <c r="D137" s="13" t="s">
        <v>235</v>
      </c>
      <c r="E137" s="9" t="s">
        <v>333</v>
      </c>
      <c r="F137" s="28" t="s">
        <v>505</v>
      </c>
      <c r="G137" s="60">
        <f t="shared" si="1"/>
        <v>450600</v>
      </c>
      <c r="H137" s="7">
        <v>450600</v>
      </c>
      <c r="I137" s="7"/>
      <c r="J137" s="46"/>
    </row>
    <row r="138" spans="1:10" ht="37.5" hidden="1" customHeight="1" x14ac:dyDescent="0.3">
      <c r="A138" s="21" t="s">
        <v>233</v>
      </c>
      <c r="B138" s="6" t="s">
        <v>234</v>
      </c>
      <c r="C138" s="6" t="s">
        <v>4</v>
      </c>
      <c r="D138" s="27" t="s">
        <v>235</v>
      </c>
      <c r="E138" s="9"/>
      <c r="F138" s="63"/>
      <c r="G138" s="60">
        <f t="shared" si="1"/>
        <v>0</v>
      </c>
      <c r="H138" s="7"/>
      <c r="I138" s="7"/>
      <c r="J138" s="46"/>
    </row>
    <row r="139" spans="1:10" ht="37.5" hidden="1" customHeight="1" x14ac:dyDescent="0.3">
      <c r="A139" s="21" t="s">
        <v>183</v>
      </c>
      <c r="B139" s="6" t="s">
        <v>184</v>
      </c>
      <c r="C139" s="6" t="s">
        <v>4</v>
      </c>
      <c r="D139" s="27" t="s">
        <v>235</v>
      </c>
      <c r="E139" s="9" t="s">
        <v>92</v>
      </c>
      <c r="F139" s="63"/>
      <c r="G139" s="60">
        <f t="shared" si="1"/>
        <v>0</v>
      </c>
      <c r="H139" s="7"/>
      <c r="I139" s="7"/>
      <c r="J139" s="46"/>
    </row>
    <row r="140" spans="1:10" ht="37.5" hidden="1" customHeight="1" x14ac:dyDescent="0.3">
      <c r="A140" s="21" t="s">
        <v>233</v>
      </c>
      <c r="B140" s="6" t="s">
        <v>234</v>
      </c>
      <c r="C140" s="6" t="s">
        <v>4</v>
      </c>
      <c r="D140" s="27" t="s">
        <v>235</v>
      </c>
      <c r="E140" s="9" t="s">
        <v>315</v>
      </c>
      <c r="F140" s="63"/>
      <c r="G140" s="60">
        <f t="shared" si="1"/>
        <v>0</v>
      </c>
      <c r="H140" s="7"/>
      <c r="I140" s="7"/>
      <c r="J140" s="46"/>
    </row>
    <row r="141" spans="1:10" ht="0.75" hidden="1" customHeight="1" x14ac:dyDescent="0.3">
      <c r="A141" s="21" t="s">
        <v>233</v>
      </c>
      <c r="B141" s="6" t="s">
        <v>234</v>
      </c>
      <c r="C141" s="6" t="s">
        <v>4</v>
      </c>
      <c r="D141" s="27" t="s">
        <v>235</v>
      </c>
      <c r="E141" s="9"/>
      <c r="F141" s="63"/>
      <c r="G141" s="60">
        <f t="shared" si="1"/>
        <v>0</v>
      </c>
      <c r="H141" s="7"/>
      <c r="I141" s="7"/>
      <c r="J141" s="46"/>
    </row>
    <row r="142" spans="1:10" ht="42" hidden="1" customHeight="1" x14ac:dyDescent="0.3">
      <c r="A142" s="21" t="s">
        <v>233</v>
      </c>
      <c r="B142" s="6" t="s">
        <v>234</v>
      </c>
      <c r="C142" s="6" t="s">
        <v>4</v>
      </c>
      <c r="D142" s="27" t="s">
        <v>235</v>
      </c>
      <c r="E142" s="86" t="s">
        <v>215</v>
      </c>
      <c r="F142" s="28"/>
      <c r="G142" s="60">
        <f t="shared" si="1"/>
        <v>0</v>
      </c>
      <c r="H142" s="7"/>
      <c r="I142" s="7"/>
      <c r="J142" s="46"/>
    </row>
    <row r="143" spans="1:10" ht="37.5" hidden="1" customHeight="1" x14ac:dyDescent="0.3">
      <c r="A143" s="21" t="s">
        <v>233</v>
      </c>
      <c r="B143" s="6" t="s">
        <v>234</v>
      </c>
      <c r="C143" s="6" t="s">
        <v>4</v>
      </c>
      <c r="D143" s="27" t="s">
        <v>235</v>
      </c>
      <c r="E143" s="13" t="s">
        <v>316</v>
      </c>
      <c r="F143" s="62"/>
      <c r="G143" s="60">
        <f t="shared" si="1"/>
        <v>0</v>
      </c>
      <c r="H143" s="7"/>
      <c r="I143" s="7"/>
      <c r="J143" s="46"/>
    </row>
    <row r="144" spans="1:10" ht="18.75" hidden="1" customHeight="1" x14ac:dyDescent="0.3">
      <c r="A144" s="19" t="s">
        <v>249</v>
      </c>
      <c r="B144" s="4" t="s">
        <v>142</v>
      </c>
      <c r="C144" s="4"/>
      <c r="D144" s="14" t="s">
        <v>144</v>
      </c>
      <c r="E144" s="1"/>
      <c r="F144" s="68"/>
      <c r="G144" s="60">
        <f t="shared" si="1"/>
        <v>0</v>
      </c>
      <c r="H144" s="2"/>
      <c r="I144" s="2"/>
      <c r="J144" s="47"/>
    </row>
    <row r="145" spans="1:10" ht="93.75" x14ac:dyDescent="0.2">
      <c r="A145" s="21" t="s">
        <v>250</v>
      </c>
      <c r="B145" s="6" t="s">
        <v>143</v>
      </c>
      <c r="C145" s="6" t="s">
        <v>12</v>
      </c>
      <c r="D145" s="13" t="s">
        <v>251</v>
      </c>
      <c r="E145" s="9" t="s">
        <v>568</v>
      </c>
      <c r="F145" s="28" t="s">
        <v>504</v>
      </c>
      <c r="G145" s="60">
        <f t="shared" si="1"/>
        <v>100000</v>
      </c>
      <c r="H145" s="7">
        <v>100000</v>
      </c>
      <c r="I145" s="7"/>
      <c r="J145" s="46"/>
    </row>
    <row r="146" spans="1:10" ht="56.25" x14ac:dyDescent="0.2">
      <c r="A146" s="49" t="s">
        <v>131</v>
      </c>
      <c r="B146" s="36"/>
      <c r="C146" s="36"/>
      <c r="D146" s="25" t="s">
        <v>122</v>
      </c>
      <c r="E146" s="10"/>
      <c r="F146" s="28"/>
      <c r="G146" s="59">
        <f t="shared" si="1"/>
        <v>549000</v>
      </c>
      <c r="H146" s="5">
        <f>H147+H148</f>
        <v>450000</v>
      </c>
      <c r="I146" s="5">
        <f>I147+I148</f>
        <v>99000</v>
      </c>
      <c r="J146" s="50">
        <f>J147+J148</f>
        <v>99000</v>
      </c>
    </row>
    <row r="147" spans="1:10" ht="113.45" customHeight="1" x14ac:dyDescent="0.2">
      <c r="A147" s="19" t="s">
        <v>533</v>
      </c>
      <c r="B147" s="4" t="s">
        <v>534</v>
      </c>
      <c r="C147" s="6" t="s">
        <v>31</v>
      </c>
      <c r="D147" s="31" t="s">
        <v>569</v>
      </c>
      <c r="E147" s="10" t="s">
        <v>535</v>
      </c>
      <c r="F147" s="62" t="s">
        <v>536</v>
      </c>
      <c r="G147" s="60">
        <f t="shared" si="1"/>
        <v>299000</v>
      </c>
      <c r="H147" s="2">
        <f>150000+50000</f>
        <v>200000</v>
      </c>
      <c r="I147" s="2">
        <f>499000-200000-50000-150000</f>
        <v>99000</v>
      </c>
      <c r="J147" s="47">
        <f>I147</f>
        <v>99000</v>
      </c>
    </row>
    <row r="148" spans="1:10" ht="37.5" hidden="1" x14ac:dyDescent="0.3">
      <c r="A148" s="19" t="s">
        <v>186</v>
      </c>
      <c r="B148" s="103" t="s">
        <v>123</v>
      </c>
      <c r="C148" s="4"/>
      <c r="D148" s="122" t="s">
        <v>124</v>
      </c>
      <c r="E148" s="13"/>
      <c r="F148" s="62" t="s">
        <v>537</v>
      </c>
      <c r="G148" s="60">
        <f t="shared" si="1"/>
        <v>250000</v>
      </c>
      <c r="H148" s="2">
        <f>H149</f>
        <v>250000</v>
      </c>
      <c r="I148" s="2">
        <f>I149</f>
        <v>0</v>
      </c>
      <c r="J148" s="47">
        <f>J149</f>
        <v>0</v>
      </c>
    </row>
    <row r="149" spans="1:10" ht="56.25" x14ac:dyDescent="0.3">
      <c r="A149" s="21" t="s">
        <v>187</v>
      </c>
      <c r="B149" s="38" t="s">
        <v>125</v>
      </c>
      <c r="C149" s="6" t="s">
        <v>31</v>
      </c>
      <c r="D149" s="27" t="s">
        <v>126</v>
      </c>
      <c r="E149" s="13" t="s">
        <v>482</v>
      </c>
      <c r="F149" s="62" t="s">
        <v>538</v>
      </c>
      <c r="G149" s="60">
        <f t="shared" si="1"/>
        <v>250000</v>
      </c>
      <c r="H149" s="7">
        <v>250000</v>
      </c>
      <c r="I149" s="7"/>
      <c r="J149" s="46"/>
    </row>
    <row r="150" spans="1:10" ht="56.25" x14ac:dyDescent="0.35">
      <c r="A150" s="49" t="s">
        <v>133</v>
      </c>
      <c r="B150" s="32"/>
      <c r="C150" s="32"/>
      <c r="D150" s="25" t="s">
        <v>440</v>
      </c>
      <c r="E150" s="91"/>
      <c r="F150" s="65"/>
      <c r="G150" s="59">
        <f t="shared" si="1"/>
        <v>4180000</v>
      </c>
      <c r="H150" s="5">
        <f>H152+H153+H154+H155+H156</f>
        <v>4180000</v>
      </c>
      <c r="I150" s="5">
        <f>SUM(I151+I155+I156+I157)</f>
        <v>0</v>
      </c>
      <c r="J150" s="50">
        <f>SUM(J151+J155+J156+J157)</f>
        <v>0</v>
      </c>
    </row>
    <row r="151" spans="1:10" ht="41.25" hidden="1" customHeight="1" x14ac:dyDescent="0.2">
      <c r="A151" s="19" t="s">
        <v>203</v>
      </c>
      <c r="B151" s="4" t="s">
        <v>202</v>
      </c>
      <c r="C151" s="4"/>
      <c r="D151" s="11" t="s">
        <v>204</v>
      </c>
      <c r="E151" s="9"/>
      <c r="F151" s="63"/>
      <c r="G151" s="60">
        <f t="shared" si="1"/>
        <v>3530000</v>
      </c>
      <c r="H151" s="2">
        <f>H154+H155+H156+H157</f>
        <v>3530000</v>
      </c>
      <c r="I151" s="2"/>
      <c r="J151" s="47"/>
    </row>
    <row r="152" spans="1:10" ht="42" customHeight="1" x14ac:dyDescent="0.2">
      <c r="A152" s="21" t="s">
        <v>445</v>
      </c>
      <c r="B152" s="6" t="s">
        <v>156</v>
      </c>
      <c r="C152" s="6" t="s">
        <v>31</v>
      </c>
      <c r="D152" s="13" t="s">
        <v>99</v>
      </c>
      <c r="E152" s="9" t="s">
        <v>320</v>
      </c>
      <c r="F152" s="28" t="s">
        <v>496</v>
      </c>
      <c r="G152" s="60">
        <f>H152+I152</f>
        <v>100000</v>
      </c>
      <c r="H152" s="23">
        <v>100000</v>
      </c>
      <c r="I152" s="23"/>
      <c r="J152" s="45"/>
    </row>
    <row r="153" spans="1:10" ht="37.5" x14ac:dyDescent="0.2">
      <c r="A153" s="21" t="s">
        <v>445</v>
      </c>
      <c r="B153" s="6" t="s">
        <v>156</v>
      </c>
      <c r="C153" s="6" t="s">
        <v>31</v>
      </c>
      <c r="D153" s="13" t="s">
        <v>99</v>
      </c>
      <c r="E153" s="9" t="s">
        <v>413</v>
      </c>
      <c r="F153" s="28" t="s">
        <v>495</v>
      </c>
      <c r="G153" s="60">
        <f>H153+I153</f>
        <v>550000</v>
      </c>
      <c r="H153" s="7">
        <v>550000</v>
      </c>
      <c r="I153" s="23"/>
      <c r="J153" s="45"/>
    </row>
    <row r="154" spans="1:10" ht="41.25" customHeight="1" x14ac:dyDescent="0.2">
      <c r="A154" s="21" t="s">
        <v>236</v>
      </c>
      <c r="B154" s="6" t="s">
        <v>237</v>
      </c>
      <c r="C154" s="6" t="s">
        <v>36</v>
      </c>
      <c r="D154" s="12" t="s">
        <v>238</v>
      </c>
      <c r="E154" s="9" t="s">
        <v>317</v>
      </c>
      <c r="F154" s="28" t="s">
        <v>494</v>
      </c>
      <c r="G154" s="60">
        <f t="shared" si="1"/>
        <v>3080000</v>
      </c>
      <c r="H154" s="7">
        <f>3000000+80000</f>
        <v>3080000</v>
      </c>
      <c r="I154" s="7"/>
      <c r="J154" s="46"/>
    </row>
    <row r="155" spans="1:10" ht="56.25" x14ac:dyDescent="0.2">
      <c r="A155" s="21" t="s">
        <v>236</v>
      </c>
      <c r="B155" s="6" t="s">
        <v>237</v>
      </c>
      <c r="C155" s="6" t="s">
        <v>36</v>
      </c>
      <c r="D155" s="12" t="s">
        <v>238</v>
      </c>
      <c r="E155" s="86" t="s">
        <v>409</v>
      </c>
      <c r="F155" s="28" t="s">
        <v>493</v>
      </c>
      <c r="G155" s="60">
        <f t="shared" si="1"/>
        <v>250000</v>
      </c>
      <c r="H155" s="7">
        <v>250000</v>
      </c>
      <c r="I155" s="7"/>
      <c r="J155" s="46"/>
    </row>
    <row r="156" spans="1:10" ht="40.5" customHeight="1" x14ac:dyDescent="0.2">
      <c r="A156" s="21" t="s">
        <v>236</v>
      </c>
      <c r="B156" s="6" t="s">
        <v>237</v>
      </c>
      <c r="C156" s="6" t="s">
        <v>36</v>
      </c>
      <c r="D156" s="12" t="s">
        <v>238</v>
      </c>
      <c r="E156" s="86" t="s">
        <v>318</v>
      </c>
      <c r="F156" s="28" t="s">
        <v>497</v>
      </c>
      <c r="G156" s="60">
        <f t="shared" si="1"/>
        <v>200000</v>
      </c>
      <c r="H156" s="7">
        <v>200000</v>
      </c>
      <c r="I156" s="7"/>
      <c r="J156" s="46"/>
    </row>
    <row r="157" spans="1:10" ht="56.25" hidden="1" customHeight="1" x14ac:dyDescent="0.2">
      <c r="A157" s="21" t="s">
        <v>236</v>
      </c>
      <c r="B157" s="6" t="s">
        <v>237</v>
      </c>
      <c r="C157" s="6" t="s">
        <v>36</v>
      </c>
      <c r="D157" s="12" t="s">
        <v>238</v>
      </c>
      <c r="E157" s="86" t="s">
        <v>322</v>
      </c>
      <c r="F157" s="28"/>
      <c r="G157" s="60">
        <f t="shared" si="1"/>
        <v>0</v>
      </c>
      <c r="H157" s="7"/>
      <c r="I157" s="7"/>
      <c r="J157" s="46"/>
    </row>
    <row r="158" spans="1:10" ht="60.75" customHeight="1" x14ac:dyDescent="0.35">
      <c r="A158" s="49" t="s">
        <v>73</v>
      </c>
      <c r="B158" s="32"/>
      <c r="C158" s="32"/>
      <c r="D158" s="25" t="s">
        <v>441</v>
      </c>
      <c r="E158" s="91"/>
      <c r="F158" s="65"/>
      <c r="G158" s="59">
        <f t="shared" si="1"/>
        <v>9000000</v>
      </c>
      <c r="H158" s="5">
        <f>H162+H163+H165+H168</f>
        <v>9000000</v>
      </c>
      <c r="I158" s="5">
        <f>I159+I161+I164</f>
        <v>0</v>
      </c>
      <c r="J158" s="50">
        <f>J159+J161+J164</f>
        <v>0</v>
      </c>
    </row>
    <row r="159" spans="1:10" ht="37.5" hidden="1" customHeight="1" x14ac:dyDescent="0.2">
      <c r="A159" s="19" t="s">
        <v>154</v>
      </c>
      <c r="B159" s="4" t="s">
        <v>106</v>
      </c>
      <c r="C159" s="4"/>
      <c r="D159" s="1" t="s">
        <v>98</v>
      </c>
      <c r="E159" s="9"/>
      <c r="F159" s="63"/>
      <c r="G159" s="60">
        <f t="shared" si="1"/>
        <v>650000</v>
      </c>
      <c r="H159" s="3">
        <f>H160+H152+H153</f>
        <v>650000</v>
      </c>
      <c r="I159" s="3">
        <f>I160+I152+I153</f>
        <v>0</v>
      </c>
      <c r="J159" s="44">
        <f>J160+J152+J153</f>
        <v>0</v>
      </c>
    </row>
    <row r="160" spans="1:10" ht="62.25" hidden="1" customHeight="1" x14ac:dyDescent="0.2">
      <c r="A160" s="21" t="s">
        <v>155</v>
      </c>
      <c r="B160" s="6" t="s">
        <v>156</v>
      </c>
      <c r="C160" s="6" t="s">
        <v>31</v>
      </c>
      <c r="D160" s="13" t="s">
        <v>99</v>
      </c>
      <c r="E160" s="9" t="s">
        <v>319</v>
      </c>
      <c r="F160" s="28"/>
      <c r="G160" s="60">
        <f t="shared" si="1"/>
        <v>0</v>
      </c>
      <c r="H160" s="23"/>
      <c r="I160" s="23"/>
      <c r="J160" s="45"/>
    </row>
    <row r="161" spans="1:14" ht="37.5" hidden="1" customHeight="1" x14ac:dyDescent="0.2">
      <c r="A161" s="19">
        <v>1115010</v>
      </c>
      <c r="B161" s="4" t="s">
        <v>103</v>
      </c>
      <c r="C161" s="4"/>
      <c r="D161" s="11" t="s">
        <v>104</v>
      </c>
      <c r="E161" s="194" t="s">
        <v>334</v>
      </c>
      <c r="F161" s="28"/>
      <c r="G161" s="60">
        <f t="shared" ref="G161:G168" si="2">H161+I161</f>
        <v>0</v>
      </c>
      <c r="H161" s="2"/>
      <c r="I161" s="2">
        <f>SUM(I162:I163)</f>
        <v>0</v>
      </c>
      <c r="J161" s="47">
        <f>SUM(J162:J163)</f>
        <v>0</v>
      </c>
    </row>
    <row r="162" spans="1:14" ht="56.25" x14ac:dyDescent="0.2">
      <c r="A162" s="21">
        <v>1115011</v>
      </c>
      <c r="B162" s="6" t="s">
        <v>85</v>
      </c>
      <c r="C162" s="6" t="s">
        <v>42</v>
      </c>
      <c r="D162" s="13" t="s">
        <v>77</v>
      </c>
      <c r="E162" s="195"/>
      <c r="F162" s="197" t="s">
        <v>539</v>
      </c>
      <c r="G162" s="60">
        <f t="shared" si="2"/>
        <v>1200000</v>
      </c>
      <c r="H162" s="7">
        <v>1200000</v>
      </c>
      <c r="I162" s="23"/>
      <c r="J162" s="45"/>
    </row>
    <row r="163" spans="1:14" ht="56.25" x14ac:dyDescent="0.2">
      <c r="A163" s="21">
        <v>1115012</v>
      </c>
      <c r="B163" s="6" t="s">
        <v>96</v>
      </c>
      <c r="C163" s="6" t="s">
        <v>42</v>
      </c>
      <c r="D163" s="13" t="s">
        <v>97</v>
      </c>
      <c r="E163" s="195"/>
      <c r="F163" s="198"/>
      <c r="G163" s="60">
        <f t="shared" si="2"/>
        <v>790000</v>
      </c>
      <c r="H163" s="7">
        <v>790000</v>
      </c>
      <c r="I163" s="23"/>
      <c r="J163" s="45"/>
    </row>
    <row r="164" spans="1:14" ht="56.25" hidden="1" x14ac:dyDescent="0.2">
      <c r="A164" s="19" t="s">
        <v>157</v>
      </c>
      <c r="B164" s="4" t="s">
        <v>158</v>
      </c>
      <c r="C164" s="4"/>
      <c r="D164" s="1" t="s">
        <v>242</v>
      </c>
      <c r="E164" s="195"/>
      <c r="F164" s="198"/>
      <c r="G164" s="60">
        <f t="shared" si="2"/>
        <v>0</v>
      </c>
      <c r="H164" s="2"/>
      <c r="I164" s="2">
        <f>I165</f>
        <v>0</v>
      </c>
      <c r="J164" s="47">
        <f>J165</f>
        <v>0</v>
      </c>
    </row>
    <row r="165" spans="1:14" ht="56.25" x14ac:dyDescent="0.2">
      <c r="A165" s="21" t="s">
        <v>159</v>
      </c>
      <c r="B165" s="6" t="s">
        <v>160</v>
      </c>
      <c r="C165" s="6" t="s">
        <v>42</v>
      </c>
      <c r="D165" s="13" t="s">
        <v>243</v>
      </c>
      <c r="E165" s="195"/>
      <c r="F165" s="199"/>
      <c r="G165" s="60">
        <f t="shared" si="2"/>
        <v>10000</v>
      </c>
      <c r="H165" s="7">
        <v>10000</v>
      </c>
      <c r="I165" s="23"/>
      <c r="J165" s="45"/>
    </row>
    <row r="166" spans="1:14" ht="37.5" hidden="1" x14ac:dyDescent="0.2">
      <c r="A166" s="19" t="s">
        <v>262</v>
      </c>
      <c r="B166" s="4" t="s">
        <v>265</v>
      </c>
      <c r="C166" s="1"/>
      <c r="D166" s="1" t="s">
        <v>266</v>
      </c>
      <c r="E166" s="195"/>
      <c r="F166" s="28"/>
      <c r="G166" s="60">
        <f t="shared" si="2"/>
        <v>0</v>
      </c>
      <c r="H166" s="2"/>
      <c r="I166" s="3"/>
      <c r="J166" s="44"/>
    </row>
    <row r="167" spans="1:14" ht="75" hidden="1" x14ac:dyDescent="0.2">
      <c r="A167" s="21" t="s">
        <v>263</v>
      </c>
      <c r="B167" s="6" t="s">
        <v>264</v>
      </c>
      <c r="C167" s="37" t="s">
        <v>42</v>
      </c>
      <c r="D167" s="13" t="s">
        <v>267</v>
      </c>
      <c r="E167" s="196"/>
      <c r="F167" s="28"/>
      <c r="G167" s="60">
        <f t="shared" si="2"/>
        <v>0</v>
      </c>
      <c r="H167" s="7"/>
      <c r="I167" s="23"/>
      <c r="J167" s="45"/>
    </row>
    <row r="168" spans="1:14" ht="37.5" x14ac:dyDescent="0.2">
      <c r="A168" s="21" t="s">
        <v>423</v>
      </c>
      <c r="B168" s="6" t="s">
        <v>424</v>
      </c>
      <c r="C168" s="6" t="s">
        <v>42</v>
      </c>
      <c r="D168" s="13" t="s">
        <v>425</v>
      </c>
      <c r="E168" s="107" t="s">
        <v>573</v>
      </c>
      <c r="F168" s="108" t="s">
        <v>540</v>
      </c>
      <c r="G168" s="60">
        <f t="shared" si="2"/>
        <v>7000000</v>
      </c>
      <c r="H168" s="7">
        <v>7000000</v>
      </c>
      <c r="I168" s="23"/>
      <c r="J168" s="45"/>
    </row>
    <row r="169" spans="1:14" s="142" customFormat="1" ht="72.599999999999994" customHeight="1" x14ac:dyDescent="0.2">
      <c r="A169" s="134" t="s">
        <v>205</v>
      </c>
      <c r="B169" s="135"/>
      <c r="C169" s="135"/>
      <c r="D169" s="136" t="s">
        <v>453</v>
      </c>
      <c r="E169" s="137"/>
      <c r="F169" s="138"/>
      <c r="G169" s="139">
        <f>H169+I169</f>
        <v>348227010</v>
      </c>
      <c r="H169" s="139">
        <f>H171+H176+H179+H181+H184+H185+H186+H187+H188+H189+H191+H192+H194+H196+H198+H199+H200+H201+H203+H205+H207+H211+H212+H213+H215+H190+H216+H183+H177+H193+H182+H173+H202+H214+H206</f>
        <v>164017500</v>
      </c>
      <c r="I169" s="139">
        <f>I171+I176+I179+I181+I184+I185+I186+I187+I188+I189+I191+I192+I194+I196+I198+I199+I200+I201+I203+I205+I207+I211+I212+I213+I215+I190+I216+I183+I177+I193+I182+I173+I202+I214+I195+I174+I170+I204+I219+I180+I178+I175</f>
        <v>184209510</v>
      </c>
      <c r="J169" s="139">
        <f>J171+J176+J179+J181+J184+J185+J186+J187+J188+J189+J191+J192+J194+J196+J198+J199+J200+J201+J203+J205+J207+J211+J212+J213+J215+J190+J216+J183+J177+J193+J182+J173+J202+J214+J195+J174+J170+J204+J180+J178+J175</f>
        <v>132623612</v>
      </c>
      <c r="K169" s="140"/>
      <c r="L169" s="141"/>
      <c r="M169" s="141"/>
      <c r="N169" s="141"/>
    </row>
    <row r="170" spans="1:14" s="142" customFormat="1" ht="37.5" x14ac:dyDescent="0.3">
      <c r="A170" s="143" t="s">
        <v>354</v>
      </c>
      <c r="B170" s="144" t="s">
        <v>355</v>
      </c>
      <c r="C170" s="144" t="s">
        <v>37</v>
      </c>
      <c r="D170" s="145" t="s">
        <v>356</v>
      </c>
      <c r="E170" s="146" t="s">
        <v>328</v>
      </c>
      <c r="F170" s="147" t="s">
        <v>550</v>
      </c>
      <c r="G170" s="148">
        <f t="shared" ref="G170:G216" si="3">H170+I170</f>
        <v>320000</v>
      </c>
      <c r="H170" s="149"/>
      <c r="I170" s="149">
        <v>320000</v>
      </c>
      <c r="J170" s="150">
        <f t="shared" ref="J170:J177" si="4">I170</f>
        <v>320000</v>
      </c>
      <c r="K170" s="141"/>
      <c r="L170" s="141"/>
      <c r="M170" s="141"/>
      <c r="N170" s="141"/>
    </row>
    <row r="171" spans="1:14" s="142" customFormat="1" ht="56.25" x14ac:dyDescent="0.3">
      <c r="A171" s="143" t="s">
        <v>454</v>
      </c>
      <c r="B171" s="151" t="s">
        <v>455</v>
      </c>
      <c r="C171" s="151" t="s">
        <v>38</v>
      </c>
      <c r="D171" s="152" t="s">
        <v>456</v>
      </c>
      <c r="E171" s="146" t="s">
        <v>328</v>
      </c>
      <c r="F171" s="147" t="s">
        <v>550</v>
      </c>
      <c r="G171" s="148">
        <f t="shared" si="3"/>
        <v>350000</v>
      </c>
      <c r="H171" s="149"/>
      <c r="I171" s="149">
        <v>350000</v>
      </c>
      <c r="J171" s="150">
        <f t="shared" si="4"/>
        <v>350000</v>
      </c>
      <c r="K171" s="141"/>
      <c r="L171" s="141"/>
      <c r="M171" s="141"/>
      <c r="N171" s="141"/>
    </row>
    <row r="172" spans="1:14" s="142" customFormat="1" ht="75" hidden="1" x14ac:dyDescent="0.3">
      <c r="A172" s="143" t="s">
        <v>357</v>
      </c>
      <c r="B172" s="151" t="s">
        <v>4</v>
      </c>
      <c r="C172" s="151" t="s">
        <v>39</v>
      </c>
      <c r="D172" s="152" t="s">
        <v>358</v>
      </c>
      <c r="E172" s="146" t="s">
        <v>328</v>
      </c>
      <c r="F172" s="147"/>
      <c r="G172" s="148">
        <f t="shared" si="3"/>
        <v>0</v>
      </c>
      <c r="H172" s="149"/>
      <c r="I172" s="149"/>
      <c r="J172" s="150">
        <f t="shared" si="4"/>
        <v>0</v>
      </c>
      <c r="K172" s="141"/>
      <c r="L172" s="141"/>
      <c r="M172" s="141"/>
      <c r="N172" s="141"/>
    </row>
    <row r="173" spans="1:14" s="142" customFormat="1" ht="112.5" hidden="1" x14ac:dyDescent="0.3">
      <c r="A173" s="143" t="s">
        <v>457</v>
      </c>
      <c r="B173" s="151" t="s">
        <v>458</v>
      </c>
      <c r="C173" s="151" t="s">
        <v>40</v>
      </c>
      <c r="D173" s="152" t="s">
        <v>459</v>
      </c>
      <c r="E173" s="146" t="s">
        <v>548</v>
      </c>
      <c r="F173" s="147" t="s">
        <v>549</v>
      </c>
      <c r="G173" s="148">
        <f t="shared" si="3"/>
        <v>0</v>
      </c>
      <c r="H173" s="149"/>
      <c r="I173" s="149">
        <f>2000000-2000000</f>
        <v>0</v>
      </c>
      <c r="J173" s="150">
        <f t="shared" si="4"/>
        <v>0</v>
      </c>
      <c r="K173" s="141"/>
      <c r="L173" s="141"/>
      <c r="M173" s="141"/>
      <c r="N173" s="141"/>
    </row>
    <row r="174" spans="1:14" s="142" customFormat="1" ht="93.75" hidden="1" x14ac:dyDescent="0.3">
      <c r="A174" s="143" t="s">
        <v>460</v>
      </c>
      <c r="B174" s="151" t="s">
        <v>461</v>
      </c>
      <c r="C174" s="151" t="s">
        <v>40</v>
      </c>
      <c r="D174" s="152" t="s">
        <v>462</v>
      </c>
      <c r="E174" s="146" t="s">
        <v>328</v>
      </c>
      <c r="F174" s="147"/>
      <c r="G174" s="148">
        <f t="shared" si="3"/>
        <v>0</v>
      </c>
      <c r="H174" s="149"/>
      <c r="I174" s="149"/>
      <c r="J174" s="150">
        <f t="shared" si="4"/>
        <v>0</v>
      </c>
      <c r="K174" s="141"/>
      <c r="L174" s="141"/>
      <c r="M174" s="141"/>
      <c r="N174" s="141"/>
    </row>
    <row r="175" spans="1:14" s="142" customFormat="1" ht="56.25" x14ac:dyDescent="0.3">
      <c r="A175" s="143" t="s">
        <v>454</v>
      </c>
      <c r="B175" s="151" t="s">
        <v>455</v>
      </c>
      <c r="C175" s="151" t="s">
        <v>38</v>
      </c>
      <c r="D175" s="152" t="s">
        <v>456</v>
      </c>
      <c r="E175" s="146" t="s">
        <v>329</v>
      </c>
      <c r="F175" s="147" t="s">
        <v>549</v>
      </c>
      <c r="G175" s="148">
        <f t="shared" si="3"/>
        <v>2250000</v>
      </c>
      <c r="H175" s="149"/>
      <c r="I175" s="149">
        <v>2250000</v>
      </c>
      <c r="J175" s="150">
        <f>I175</f>
        <v>2250000</v>
      </c>
      <c r="K175" s="141"/>
      <c r="L175" s="141"/>
      <c r="M175" s="141"/>
      <c r="N175" s="141"/>
    </row>
    <row r="176" spans="1:14" s="142" customFormat="1" ht="37.5" x14ac:dyDescent="0.3">
      <c r="A176" s="143" t="s">
        <v>206</v>
      </c>
      <c r="B176" s="153" t="s">
        <v>114</v>
      </c>
      <c r="C176" s="153" t="s">
        <v>41</v>
      </c>
      <c r="D176" s="145" t="s">
        <v>115</v>
      </c>
      <c r="E176" s="146" t="s">
        <v>330</v>
      </c>
      <c r="F176" s="147" t="s">
        <v>550</v>
      </c>
      <c r="G176" s="148">
        <f t="shared" si="3"/>
        <v>1190000</v>
      </c>
      <c r="H176" s="149"/>
      <c r="I176" s="149">
        <v>1190000</v>
      </c>
      <c r="J176" s="150">
        <f t="shared" si="4"/>
        <v>1190000</v>
      </c>
      <c r="K176" s="141"/>
      <c r="L176" s="141"/>
      <c r="M176" s="141"/>
      <c r="N176" s="141"/>
    </row>
    <row r="177" spans="1:14" s="142" customFormat="1" ht="56.25" hidden="1" x14ac:dyDescent="0.3">
      <c r="A177" s="143" t="s">
        <v>270</v>
      </c>
      <c r="B177" s="153" t="s">
        <v>271</v>
      </c>
      <c r="C177" s="153" t="s">
        <v>272</v>
      </c>
      <c r="D177" s="145" t="s">
        <v>273</v>
      </c>
      <c r="E177" s="146" t="s">
        <v>330</v>
      </c>
      <c r="F177" s="147"/>
      <c r="G177" s="148">
        <f t="shared" si="3"/>
        <v>0</v>
      </c>
      <c r="H177" s="149"/>
      <c r="I177" s="181"/>
      <c r="J177" s="150">
        <f t="shared" si="4"/>
        <v>0</v>
      </c>
      <c r="K177" s="141"/>
      <c r="L177" s="141"/>
      <c r="M177" s="141"/>
      <c r="N177" s="141"/>
    </row>
    <row r="178" spans="1:14" s="142" customFormat="1" ht="37.5" hidden="1" x14ac:dyDescent="0.3">
      <c r="A178" s="143" t="s">
        <v>206</v>
      </c>
      <c r="B178" s="153" t="s">
        <v>114</v>
      </c>
      <c r="C178" s="153" t="s">
        <v>41</v>
      </c>
      <c r="D178" s="145" t="s">
        <v>115</v>
      </c>
      <c r="E178" s="146" t="s">
        <v>329</v>
      </c>
      <c r="F178" s="147" t="s">
        <v>549</v>
      </c>
      <c r="G178" s="148">
        <f t="shared" si="3"/>
        <v>0</v>
      </c>
      <c r="H178" s="149"/>
      <c r="I178" s="181"/>
      <c r="J178" s="150">
        <f>I178</f>
        <v>0</v>
      </c>
      <c r="K178" s="141"/>
      <c r="L178" s="141"/>
      <c r="M178" s="141"/>
      <c r="N178" s="141"/>
    </row>
    <row r="179" spans="1:14" s="142" customFormat="1" ht="75" hidden="1" x14ac:dyDescent="0.3">
      <c r="A179" s="129" t="s">
        <v>208</v>
      </c>
      <c r="B179" s="130" t="s">
        <v>209</v>
      </c>
      <c r="C179" s="130" t="s">
        <v>277</v>
      </c>
      <c r="D179" s="131" t="s">
        <v>210</v>
      </c>
      <c r="E179" s="146" t="s">
        <v>330</v>
      </c>
      <c r="F179" s="147"/>
      <c r="G179" s="148">
        <f t="shared" si="3"/>
        <v>0</v>
      </c>
      <c r="H179" s="149"/>
      <c r="I179" s="149"/>
      <c r="J179" s="150">
        <f t="shared" ref="J179:J185" si="5">I179</f>
        <v>0</v>
      </c>
      <c r="K179" s="141"/>
      <c r="L179" s="141"/>
      <c r="M179" s="141"/>
      <c r="N179" s="141"/>
    </row>
    <row r="180" spans="1:14" s="142" customFormat="1" ht="56.25" x14ac:dyDescent="0.3">
      <c r="A180" s="143" t="s">
        <v>586</v>
      </c>
      <c r="B180" s="153" t="s">
        <v>449</v>
      </c>
      <c r="C180" s="151" t="s">
        <v>4</v>
      </c>
      <c r="D180" s="145" t="s">
        <v>450</v>
      </c>
      <c r="E180" s="146" t="s">
        <v>330</v>
      </c>
      <c r="F180" s="147" t="s">
        <v>550</v>
      </c>
      <c r="G180" s="148">
        <f t="shared" si="3"/>
        <v>660000</v>
      </c>
      <c r="H180" s="149"/>
      <c r="I180" s="149">
        <v>660000</v>
      </c>
      <c r="J180" s="150">
        <f t="shared" si="5"/>
        <v>660000</v>
      </c>
      <c r="K180" s="141"/>
      <c r="L180" s="141"/>
      <c r="M180" s="141"/>
      <c r="N180" s="141"/>
    </row>
    <row r="181" spans="1:14" s="142" customFormat="1" ht="37.5" x14ac:dyDescent="0.3">
      <c r="A181" s="143" t="s">
        <v>531</v>
      </c>
      <c r="B181" s="153" t="s">
        <v>532</v>
      </c>
      <c r="C181" s="151" t="s">
        <v>547</v>
      </c>
      <c r="D181" s="145" t="s">
        <v>546</v>
      </c>
      <c r="E181" s="146" t="s">
        <v>551</v>
      </c>
      <c r="F181" s="147" t="s">
        <v>552</v>
      </c>
      <c r="G181" s="148">
        <f t="shared" si="3"/>
        <v>1000000</v>
      </c>
      <c r="H181" s="149"/>
      <c r="I181" s="149">
        <f>1000000-600000+600000</f>
        <v>1000000</v>
      </c>
      <c r="J181" s="150">
        <f t="shared" si="5"/>
        <v>1000000</v>
      </c>
      <c r="K181" s="141"/>
      <c r="L181" s="141"/>
      <c r="M181" s="141"/>
      <c r="N181" s="141"/>
    </row>
    <row r="182" spans="1:14" s="142" customFormat="1" ht="42" customHeight="1" x14ac:dyDescent="0.3">
      <c r="A182" s="143" t="s">
        <v>463</v>
      </c>
      <c r="B182" s="153" t="s">
        <v>390</v>
      </c>
      <c r="C182" s="151" t="s">
        <v>32</v>
      </c>
      <c r="D182" s="145" t="s">
        <v>464</v>
      </c>
      <c r="E182" s="146" t="s">
        <v>465</v>
      </c>
      <c r="F182" s="147" t="s">
        <v>553</v>
      </c>
      <c r="G182" s="148">
        <f t="shared" si="3"/>
        <v>200000</v>
      </c>
      <c r="H182" s="149"/>
      <c r="I182" s="149">
        <v>200000</v>
      </c>
      <c r="J182" s="150">
        <f t="shared" si="5"/>
        <v>200000</v>
      </c>
      <c r="K182" s="141"/>
      <c r="L182" s="141"/>
      <c r="M182" s="141"/>
      <c r="N182" s="141"/>
    </row>
    <row r="183" spans="1:14" s="142" customFormat="1" ht="37.5" x14ac:dyDescent="0.3">
      <c r="A183" s="143" t="s">
        <v>466</v>
      </c>
      <c r="B183" s="153" t="s">
        <v>188</v>
      </c>
      <c r="C183" s="153" t="s">
        <v>32</v>
      </c>
      <c r="D183" s="155" t="s">
        <v>190</v>
      </c>
      <c r="E183" s="146" t="s">
        <v>467</v>
      </c>
      <c r="F183" s="147" t="s">
        <v>554</v>
      </c>
      <c r="G183" s="148">
        <f t="shared" si="3"/>
        <v>200000</v>
      </c>
      <c r="H183" s="149"/>
      <c r="I183" s="149">
        <v>200000</v>
      </c>
      <c r="J183" s="150">
        <f t="shared" si="5"/>
        <v>200000</v>
      </c>
      <c r="K183" s="141"/>
      <c r="L183" s="141"/>
      <c r="M183" s="141"/>
      <c r="N183" s="141"/>
    </row>
    <row r="184" spans="1:14" s="142" customFormat="1" ht="56.25" x14ac:dyDescent="0.2">
      <c r="A184" s="129" t="s">
        <v>468</v>
      </c>
      <c r="B184" s="130" t="s">
        <v>189</v>
      </c>
      <c r="C184" s="130" t="s">
        <v>32</v>
      </c>
      <c r="D184" s="156" t="s">
        <v>191</v>
      </c>
      <c r="E184" s="131" t="s">
        <v>326</v>
      </c>
      <c r="F184" s="147" t="s">
        <v>555</v>
      </c>
      <c r="G184" s="148">
        <f t="shared" si="3"/>
        <v>2000000</v>
      </c>
      <c r="H184" s="149"/>
      <c r="I184" s="157">
        <v>2000000</v>
      </c>
      <c r="J184" s="158">
        <f t="shared" si="5"/>
        <v>2000000</v>
      </c>
      <c r="K184" s="141"/>
      <c r="L184" s="141"/>
      <c r="M184" s="141"/>
      <c r="N184" s="141"/>
    </row>
    <row r="185" spans="1:14" s="142" customFormat="1" ht="37.5" x14ac:dyDescent="0.2">
      <c r="A185" s="143" t="s">
        <v>376</v>
      </c>
      <c r="B185" s="153" t="s">
        <v>192</v>
      </c>
      <c r="C185" s="153" t="s">
        <v>32</v>
      </c>
      <c r="D185" s="155" t="s">
        <v>193</v>
      </c>
      <c r="E185" s="159" t="s">
        <v>323</v>
      </c>
      <c r="F185" s="147" t="s">
        <v>556</v>
      </c>
      <c r="G185" s="148">
        <f t="shared" si="3"/>
        <v>60472339</v>
      </c>
      <c r="H185" s="160">
        <f>37912000+2000000+3210000-200000+14946580+300000-300000</f>
        <v>57868580</v>
      </c>
      <c r="I185" s="160">
        <f>1600000+400000+2759+1000+600000</f>
        <v>2603759</v>
      </c>
      <c r="J185" s="161">
        <f t="shared" si="5"/>
        <v>2603759</v>
      </c>
      <c r="K185" s="141"/>
      <c r="L185" s="141"/>
      <c r="M185" s="141"/>
      <c r="N185" s="141"/>
    </row>
    <row r="186" spans="1:14" s="142" customFormat="1" ht="37.5" x14ac:dyDescent="0.2">
      <c r="A186" s="143" t="s">
        <v>376</v>
      </c>
      <c r="B186" s="153" t="s">
        <v>192</v>
      </c>
      <c r="C186" s="153" t="s">
        <v>32</v>
      </c>
      <c r="D186" s="155" t="s">
        <v>193</v>
      </c>
      <c r="E186" s="159" t="s">
        <v>430</v>
      </c>
      <c r="F186" s="147" t="s">
        <v>557</v>
      </c>
      <c r="G186" s="148">
        <f t="shared" si="3"/>
        <v>16817500</v>
      </c>
      <c r="H186" s="160">
        <f>21000000+5317500-9500000</f>
        <v>16817500</v>
      </c>
      <c r="I186" s="162"/>
      <c r="J186" s="163"/>
      <c r="K186" s="141"/>
      <c r="L186" s="141"/>
      <c r="M186" s="141"/>
      <c r="N186" s="141"/>
    </row>
    <row r="187" spans="1:14" s="142" customFormat="1" ht="37.5" x14ac:dyDescent="0.2">
      <c r="A187" s="143" t="s">
        <v>376</v>
      </c>
      <c r="B187" s="153" t="s">
        <v>192</v>
      </c>
      <c r="C187" s="153" t="s">
        <v>32</v>
      </c>
      <c r="D187" s="155" t="s">
        <v>193</v>
      </c>
      <c r="E187" s="159" t="s">
        <v>324</v>
      </c>
      <c r="F187" s="147" t="s">
        <v>585</v>
      </c>
      <c r="G187" s="148">
        <f t="shared" si="3"/>
        <v>200000</v>
      </c>
      <c r="H187" s="160">
        <v>200000</v>
      </c>
      <c r="I187" s="162"/>
      <c r="J187" s="163"/>
      <c r="K187" s="141"/>
      <c r="L187" s="141"/>
      <c r="M187" s="141"/>
      <c r="N187" s="141"/>
    </row>
    <row r="188" spans="1:14" s="142" customFormat="1" ht="56.25" x14ac:dyDescent="0.2">
      <c r="A188" s="143" t="s">
        <v>376</v>
      </c>
      <c r="B188" s="153" t="s">
        <v>192</v>
      </c>
      <c r="C188" s="153" t="s">
        <v>32</v>
      </c>
      <c r="D188" s="155" t="s">
        <v>193</v>
      </c>
      <c r="E188" s="159" t="s">
        <v>336</v>
      </c>
      <c r="F188" s="147" t="s">
        <v>559</v>
      </c>
      <c r="G188" s="148">
        <f t="shared" si="3"/>
        <v>13100000</v>
      </c>
      <c r="H188" s="160">
        <v>13100000</v>
      </c>
      <c r="I188" s="162"/>
      <c r="J188" s="163">
        <f>I188</f>
        <v>0</v>
      </c>
      <c r="K188" s="141"/>
      <c r="L188" s="141"/>
      <c r="M188" s="141"/>
      <c r="N188" s="141"/>
    </row>
    <row r="189" spans="1:14" s="142" customFormat="1" ht="93.75" x14ac:dyDescent="0.2">
      <c r="A189" s="143" t="s">
        <v>376</v>
      </c>
      <c r="B189" s="153" t="s">
        <v>192</v>
      </c>
      <c r="C189" s="153" t="s">
        <v>32</v>
      </c>
      <c r="D189" s="155" t="s">
        <v>193</v>
      </c>
      <c r="E189" s="159" t="s">
        <v>353</v>
      </c>
      <c r="F189" s="147" t="s">
        <v>560</v>
      </c>
      <c r="G189" s="148">
        <f t="shared" si="3"/>
        <v>2500000</v>
      </c>
      <c r="H189" s="160">
        <v>2500000</v>
      </c>
      <c r="I189" s="162"/>
      <c r="J189" s="163"/>
      <c r="K189" s="141"/>
      <c r="L189" s="141"/>
      <c r="M189" s="141"/>
      <c r="N189" s="141"/>
    </row>
    <row r="190" spans="1:14" s="142" customFormat="1" ht="37.5" x14ac:dyDescent="0.2">
      <c r="A190" s="143" t="s">
        <v>376</v>
      </c>
      <c r="B190" s="153" t="s">
        <v>192</v>
      </c>
      <c r="C190" s="153" t="s">
        <v>32</v>
      </c>
      <c r="D190" s="155" t="s">
        <v>193</v>
      </c>
      <c r="E190" s="159" t="s">
        <v>469</v>
      </c>
      <c r="F190" s="147" t="s">
        <v>558</v>
      </c>
      <c r="G190" s="148">
        <f t="shared" si="3"/>
        <v>600000</v>
      </c>
      <c r="H190" s="160">
        <v>600000</v>
      </c>
      <c r="I190" s="162"/>
      <c r="J190" s="163"/>
      <c r="K190" s="141"/>
      <c r="L190" s="141"/>
      <c r="M190" s="141"/>
      <c r="N190" s="141"/>
    </row>
    <row r="191" spans="1:14" s="142" customFormat="1" ht="37.5" hidden="1" x14ac:dyDescent="0.3">
      <c r="A191" s="143" t="s">
        <v>376</v>
      </c>
      <c r="B191" s="153" t="s">
        <v>192</v>
      </c>
      <c r="C191" s="153" t="s">
        <v>32</v>
      </c>
      <c r="D191" s="155" t="s">
        <v>193</v>
      </c>
      <c r="E191" s="146" t="s">
        <v>330</v>
      </c>
      <c r="F191" s="147"/>
      <c r="G191" s="148">
        <f t="shared" si="3"/>
        <v>0</v>
      </c>
      <c r="H191" s="149"/>
      <c r="I191" s="149"/>
      <c r="J191" s="150">
        <f>I191</f>
        <v>0</v>
      </c>
      <c r="K191" s="141"/>
      <c r="L191" s="141"/>
      <c r="M191" s="141"/>
      <c r="N191" s="141"/>
    </row>
    <row r="192" spans="1:14" s="142" customFormat="1" ht="75" hidden="1" x14ac:dyDescent="0.3">
      <c r="A192" s="143" t="s">
        <v>376</v>
      </c>
      <c r="B192" s="153" t="s">
        <v>192</v>
      </c>
      <c r="C192" s="153" t="s">
        <v>32</v>
      </c>
      <c r="D192" s="155" t="s">
        <v>193</v>
      </c>
      <c r="E192" s="146" t="s">
        <v>400</v>
      </c>
      <c r="F192" s="147"/>
      <c r="G192" s="148">
        <f t="shared" si="3"/>
        <v>0</v>
      </c>
      <c r="H192" s="149"/>
      <c r="I192" s="149"/>
      <c r="J192" s="150">
        <f>I192</f>
        <v>0</v>
      </c>
      <c r="K192" s="141"/>
      <c r="L192" s="141"/>
      <c r="M192" s="141"/>
      <c r="N192" s="141"/>
    </row>
    <row r="193" spans="1:14" s="142" customFormat="1" ht="41.45" customHeight="1" x14ac:dyDescent="0.3">
      <c r="A193" s="143" t="s">
        <v>470</v>
      </c>
      <c r="B193" s="153" t="s">
        <v>382</v>
      </c>
      <c r="C193" s="153" t="s">
        <v>32</v>
      </c>
      <c r="D193" s="155" t="s">
        <v>471</v>
      </c>
      <c r="E193" s="146" t="s">
        <v>383</v>
      </c>
      <c r="F193" s="147" t="s">
        <v>587</v>
      </c>
      <c r="G193" s="148">
        <f t="shared" si="3"/>
        <v>300000</v>
      </c>
      <c r="H193" s="149">
        <v>300000</v>
      </c>
      <c r="I193" s="149"/>
      <c r="J193" s="150"/>
      <c r="K193" s="141"/>
      <c r="L193" s="141"/>
      <c r="M193" s="141"/>
      <c r="N193" s="141"/>
    </row>
    <row r="194" spans="1:14" s="142" customFormat="1" ht="37.5" x14ac:dyDescent="0.3">
      <c r="A194" s="143" t="s">
        <v>401</v>
      </c>
      <c r="B194" s="144" t="s">
        <v>245</v>
      </c>
      <c r="C194" s="144" t="s">
        <v>246</v>
      </c>
      <c r="D194" s="164" t="s">
        <v>247</v>
      </c>
      <c r="E194" s="159" t="s">
        <v>327</v>
      </c>
      <c r="F194" s="147" t="s">
        <v>561</v>
      </c>
      <c r="G194" s="148">
        <f t="shared" si="3"/>
        <v>550000</v>
      </c>
      <c r="H194" s="162"/>
      <c r="I194" s="162">
        <v>550000</v>
      </c>
      <c r="J194" s="163">
        <f t="shared" ref="J194:J205" si="6">I194</f>
        <v>550000</v>
      </c>
      <c r="K194" s="141"/>
      <c r="L194" s="141"/>
      <c r="M194" s="141"/>
      <c r="N194" s="141"/>
    </row>
    <row r="195" spans="1:14" s="142" customFormat="1" ht="37.5" hidden="1" x14ac:dyDescent="0.3">
      <c r="A195" s="143" t="s">
        <v>401</v>
      </c>
      <c r="B195" s="144" t="s">
        <v>245</v>
      </c>
      <c r="C195" s="144" t="s">
        <v>246</v>
      </c>
      <c r="D195" s="164" t="s">
        <v>247</v>
      </c>
      <c r="E195" s="146" t="s">
        <v>328</v>
      </c>
      <c r="F195" s="147"/>
      <c r="G195" s="148">
        <f t="shared" si="3"/>
        <v>0</v>
      </c>
      <c r="H195" s="162"/>
      <c r="I195" s="162"/>
      <c r="J195" s="163">
        <f t="shared" si="6"/>
        <v>0</v>
      </c>
      <c r="K195" s="141"/>
      <c r="L195" s="141"/>
      <c r="M195" s="141"/>
      <c r="N195" s="141"/>
    </row>
    <row r="196" spans="1:14" s="142" customFormat="1" ht="37.5" x14ac:dyDescent="0.3">
      <c r="A196" s="143" t="s">
        <v>211</v>
      </c>
      <c r="B196" s="153" t="s">
        <v>88</v>
      </c>
      <c r="C196" s="153" t="s">
        <v>212</v>
      </c>
      <c r="D196" s="154" t="s">
        <v>213</v>
      </c>
      <c r="E196" s="146" t="s">
        <v>329</v>
      </c>
      <c r="F196" s="147" t="s">
        <v>549</v>
      </c>
      <c r="G196" s="148">
        <f t="shared" si="3"/>
        <v>9261000</v>
      </c>
      <c r="H196" s="149"/>
      <c r="I196" s="149">
        <f>3355000+5000000+106000-450000+800000+450000</f>
        <v>9261000</v>
      </c>
      <c r="J196" s="150">
        <f t="shared" si="6"/>
        <v>9261000</v>
      </c>
      <c r="K196" s="141"/>
      <c r="L196" s="141"/>
      <c r="M196" s="141"/>
      <c r="N196" s="141"/>
    </row>
    <row r="197" spans="1:14" s="142" customFormat="1" ht="37.5" hidden="1" x14ac:dyDescent="0.3">
      <c r="A197" s="143" t="s">
        <v>359</v>
      </c>
      <c r="B197" s="153" t="s">
        <v>360</v>
      </c>
      <c r="C197" s="153" t="s">
        <v>212</v>
      </c>
      <c r="D197" s="154" t="s">
        <v>371</v>
      </c>
      <c r="E197" s="146" t="s">
        <v>329</v>
      </c>
      <c r="F197" s="147"/>
      <c r="G197" s="148">
        <f t="shared" si="3"/>
        <v>0</v>
      </c>
      <c r="H197" s="149"/>
      <c r="I197" s="165"/>
      <c r="J197" s="150">
        <f t="shared" si="6"/>
        <v>0</v>
      </c>
      <c r="K197" s="141"/>
      <c r="L197" s="141"/>
      <c r="M197" s="141"/>
      <c r="N197" s="141"/>
    </row>
    <row r="198" spans="1:14" s="142" customFormat="1" ht="37.5" x14ac:dyDescent="0.3">
      <c r="A198" s="143" t="s">
        <v>361</v>
      </c>
      <c r="B198" s="153" t="s">
        <v>367</v>
      </c>
      <c r="C198" s="153" t="s">
        <v>212</v>
      </c>
      <c r="D198" s="154" t="s">
        <v>372</v>
      </c>
      <c r="E198" s="146" t="s">
        <v>329</v>
      </c>
      <c r="F198" s="147" t="s">
        <v>549</v>
      </c>
      <c r="G198" s="148">
        <f t="shared" si="3"/>
        <v>500000</v>
      </c>
      <c r="H198" s="149"/>
      <c r="I198" s="149">
        <v>500000</v>
      </c>
      <c r="J198" s="150">
        <f t="shared" si="6"/>
        <v>500000</v>
      </c>
      <c r="K198" s="141"/>
      <c r="L198" s="141"/>
      <c r="M198" s="141"/>
      <c r="N198" s="141"/>
    </row>
    <row r="199" spans="1:14" s="142" customFormat="1" ht="37.5" x14ac:dyDescent="0.3">
      <c r="A199" s="143" t="s">
        <v>362</v>
      </c>
      <c r="B199" s="153" t="s">
        <v>368</v>
      </c>
      <c r="C199" s="153" t="s">
        <v>212</v>
      </c>
      <c r="D199" s="154" t="s">
        <v>373</v>
      </c>
      <c r="E199" s="146" t="s">
        <v>329</v>
      </c>
      <c r="F199" s="147" t="s">
        <v>549</v>
      </c>
      <c r="G199" s="148">
        <f t="shared" si="3"/>
        <v>61716928</v>
      </c>
      <c r="H199" s="149"/>
      <c r="I199" s="149">
        <f>550000+5000000+56166928</f>
        <v>61716928</v>
      </c>
      <c r="J199" s="150">
        <f t="shared" si="6"/>
        <v>61716928</v>
      </c>
      <c r="K199" s="141"/>
      <c r="L199" s="141"/>
      <c r="M199" s="141"/>
      <c r="N199" s="141"/>
    </row>
    <row r="200" spans="1:14" s="142" customFormat="1" ht="75" x14ac:dyDescent="0.3">
      <c r="A200" s="143" t="s">
        <v>363</v>
      </c>
      <c r="B200" s="153" t="s">
        <v>369</v>
      </c>
      <c r="C200" s="153" t="s">
        <v>212</v>
      </c>
      <c r="D200" s="154" t="s">
        <v>374</v>
      </c>
      <c r="E200" s="146" t="s">
        <v>329</v>
      </c>
      <c r="F200" s="147" t="s">
        <v>549</v>
      </c>
      <c r="G200" s="148">
        <f t="shared" si="3"/>
        <v>709000</v>
      </c>
      <c r="H200" s="149"/>
      <c r="I200" s="149">
        <f>270000+200000+35000+49000+5000+150000</f>
        <v>709000</v>
      </c>
      <c r="J200" s="150">
        <f t="shared" si="6"/>
        <v>709000</v>
      </c>
      <c r="K200" s="141"/>
      <c r="L200" s="141"/>
      <c r="M200" s="141"/>
      <c r="N200" s="141"/>
    </row>
    <row r="201" spans="1:14" s="142" customFormat="1" ht="75" x14ac:dyDescent="0.3">
      <c r="A201" s="143" t="s">
        <v>386</v>
      </c>
      <c r="B201" s="153" t="s">
        <v>387</v>
      </c>
      <c r="C201" s="153" t="s">
        <v>12</v>
      </c>
      <c r="D201" s="152" t="s">
        <v>388</v>
      </c>
      <c r="E201" s="146" t="s">
        <v>328</v>
      </c>
      <c r="F201" s="147" t="s">
        <v>550</v>
      </c>
      <c r="G201" s="148">
        <f t="shared" si="3"/>
        <v>20815695</v>
      </c>
      <c r="H201" s="149"/>
      <c r="I201" s="149">
        <f>320000+5000000+5000000-320000+10815695</f>
        <v>20815695</v>
      </c>
      <c r="J201" s="150">
        <f t="shared" si="6"/>
        <v>20815695</v>
      </c>
      <c r="K201" s="141"/>
      <c r="L201" s="141"/>
      <c r="M201" s="141"/>
      <c r="N201" s="141"/>
    </row>
    <row r="202" spans="1:14" s="142" customFormat="1" ht="75" x14ac:dyDescent="0.3">
      <c r="A202" s="143" t="s">
        <v>472</v>
      </c>
      <c r="B202" s="153" t="s">
        <v>473</v>
      </c>
      <c r="C202" s="153" t="s">
        <v>12</v>
      </c>
      <c r="D202" s="152" t="s">
        <v>474</v>
      </c>
      <c r="E202" s="146" t="s">
        <v>329</v>
      </c>
      <c r="F202" s="147" t="s">
        <v>549</v>
      </c>
      <c r="G202" s="148">
        <f t="shared" si="3"/>
        <v>308176</v>
      </c>
      <c r="H202" s="149"/>
      <c r="I202" s="149">
        <v>308176</v>
      </c>
      <c r="J202" s="150">
        <f t="shared" si="6"/>
        <v>308176</v>
      </c>
      <c r="K202" s="141"/>
      <c r="L202" s="141"/>
      <c r="M202" s="141"/>
      <c r="N202" s="141"/>
    </row>
    <row r="203" spans="1:14" s="142" customFormat="1" ht="56.25" x14ac:dyDescent="0.3">
      <c r="A203" s="143" t="s">
        <v>364</v>
      </c>
      <c r="B203" s="153" t="s">
        <v>370</v>
      </c>
      <c r="C203" s="153" t="s">
        <v>12</v>
      </c>
      <c r="D203" s="154" t="s">
        <v>375</v>
      </c>
      <c r="E203" s="146" t="s">
        <v>328</v>
      </c>
      <c r="F203" s="147" t="s">
        <v>550</v>
      </c>
      <c r="G203" s="148">
        <f t="shared" si="3"/>
        <v>36347632</v>
      </c>
      <c r="H203" s="149"/>
      <c r="I203" s="166">
        <f>15682000-5000000+1364765+1172171+1135195+862470+603148+590000+570000+350000+270000+45000+45000-7109015+181000+25585898</f>
        <v>36347632</v>
      </c>
      <c r="J203" s="150">
        <f>I203-25585898</f>
        <v>10761734</v>
      </c>
      <c r="K203" s="141"/>
      <c r="L203" s="141"/>
      <c r="M203" s="141"/>
      <c r="N203" s="141"/>
    </row>
    <row r="204" spans="1:14" s="142" customFormat="1" ht="56.25" x14ac:dyDescent="0.3">
      <c r="A204" s="143" t="s">
        <v>364</v>
      </c>
      <c r="B204" s="151" t="s">
        <v>370</v>
      </c>
      <c r="C204" s="153" t="s">
        <v>12</v>
      </c>
      <c r="D204" s="154" t="s">
        <v>375</v>
      </c>
      <c r="E204" s="146" t="s">
        <v>329</v>
      </c>
      <c r="F204" s="147" t="s">
        <v>549</v>
      </c>
      <c r="G204" s="148">
        <f t="shared" si="3"/>
        <v>3450000</v>
      </c>
      <c r="H204" s="149"/>
      <c r="I204" s="178">
        <f>3450000+500000+500000-1000000</f>
        <v>3450000</v>
      </c>
      <c r="J204" s="167">
        <f t="shared" si="6"/>
        <v>3450000</v>
      </c>
      <c r="K204" s="141"/>
      <c r="L204" s="141"/>
      <c r="M204" s="141"/>
      <c r="N204" s="141"/>
    </row>
    <row r="205" spans="1:14" s="142" customFormat="1" ht="75" x14ac:dyDescent="0.2">
      <c r="A205" s="129" t="s">
        <v>331</v>
      </c>
      <c r="B205" s="168" t="s">
        <v>194</v>
      </c>
      <c r="C205" s="130" t="s">
        <v>33</v>
      </c>
      <c r="D205" s="137" t="s">
        <v>195</v>
      </c>
      <c r="E205" s="131" t="s">
        <v>562</v>
      </c>
      <c r="F205" s="147" t="s">
        <v>563</v>
      </c>
      <c r="G205" s="148">
        <f t="shared" si="3"/>
        <v>81308740</v>
      </c>
      <c r="H205" s="160">
        <f>51500000+21131420</f>
        <v>72631420</v>
      </c>
      <c r="I205" s="160">
        <f>11675000-3067680+670000-600000</f>
        <v>8677320</v>
      </c>
      <c r="J205" s="161">
        <f t="shared" si="6"/>
        <v>8677320</v>
      </c>
      <c r="K205" s="141"/>
      <c r="L205" s="141"/>
      <c r="M205" s="141"/>
      <c r="N205" s="141"/>
    </row>
    <row r="206" spans="1:14" s="142" customFormat="1" ht="56.25" hidden="1" x14ac:dyDescent="0.2">
      <c r="A206" s="129" t="s">
        <v>475</v>
      </c>
      <c r="B206" s="168" t="s">
        <v>476</v>
      </c>
      <c r="C206" s="130" t="s">
        <v>477</v>
      </c>
      <c r="D206" s="137" t="s">
        <v>478</v>
      </c>
      <c r="E206" s="131" t="s">
        <v>479</v>
      </c>
      <c r="F206" s="147" t="s">
        <v>564</v>
      </c>
      <c r="G206" s="148">
        <f t="shared" si="3"/>
        <v>0</v>
      </c>
      <c r="H206" s="160"/>
      <c r="I206" s="160"/>
      <c r="J206" s="161"/>
      <c r="K206" s="141"/>
      <c r="L206" s="141"/>
      <c r="M206" s="141"/>
      <c r="N206" s="141"/>
    </row>
    <row r="207" spans="1:14" s="142" customFormat="1" ht="75" hidden="1" x14ac:dyDescent="0.3">
      <c r="A207" s="129" t="s">
        <v>331</v>
      </c>
      <c r="B207" s="168" t="s">
        <v>194</v>
      </c>
      <c r="C207" s="168" t="s">
        <v>33</v>
      </c>
      <c r="D207" s="137" t="s">
        <v>195</v>
      </c>
      <c r="E207" s="146" t="s">
        <v>328</v>
      </c>
      <c r="F207" s="147" t="s">
        <v>565</v>
      </c>
      <c r="G207" s="169">
        <f t="shared" si="3"/>
        <v>0</v>
      </c>
      <c r="H207" s="166"/>
      <c r="I207" s="165"/>
      <c r="J207" s="170">
        <f>I207</f>
        <v>0</v>
      </c>
      <c r="K207" s="141"/>
      <c r="L207" s="141"/>
      <c r="M207" s="141"/>
      <c r="N207" s="141"/>
    </row>
    <row r="208" spans="1:14" s="142" customFormat="1" ht="75" hidden="1" x14ac:dyDescent="0.3">
      <c r="A208" s="129" t="s">
        <v>331</v>
      </c>
      <c r="B208" s="168" t="s">
        <v>194</v>
      </c>
      <c r="C208" s="168" t="s">
        <v>33</v>
      </c>
      <c r="D208" s="137" t="s">
        <v>195</v>
      </c>
      <c r="E208" s="146" t="s">
        <v>329</v>
      </c>
      <c r="F208" s="147" t="s">
        <v>566</v>
      </c>
      <c r="G208" s="169">
        <f t="shared" si="3"/>
        <v>0</v>
      </c>
      <c r="H208" s="149"/>
      <c r="I208" s="149"/>
      <c r="J208" s="150">
        <f>I208</f>
        <v>0</v>
      </c>
      <c r="K208" s="141"/>
      <c r="L208" s="141"/>
      <c r="M208" s="141"/>
      <c r="N208" s="141"/>
    </row>
    <row r="209" spans="1:14" s="142" customFormat="1" ht="93.75" hidden="1" x14ac:dyDescent="0.3">
      <c r="A209" s="143" t="s">
        <v>366</v>
      </c>
      <c r="B209" s="153" t="s">
        <v>143</v>
      </c>
      <c r="C209" s="144" t="s">
        <v>12</v>
      </c>
      <c r="D209" s="164" t="s">
        <v>145</v>
      </c>
      <c r="E209" s="146" t="s">
        <v>389</v>
      </c>
      <c r="F209" s="147" t="s">
        <v>550</v>
      </c>
      <c r="G209" s="169">
        <f t="shared" si="3"/>
        <v>0</v>
      </c>
      <c r="H209" s="149"/>
      <c r="I209" s="149"/>
      <c r="J209" s="150"/>
      <c r="K209" s="141"/>
      <c r="L209" s="141"/>
      <c r="M209" s="141"/>
      <c r="N209" s="141"/>
    </row>
    <row r="210" spans="1:14" s="142" customFormat="1" ht="37.5" hidden="1" x14ac:dyDescent="0.3">
      <c r="A210" s="143" t="s">
        <v>365</v>
      </c>
      <c r="B210" s="171" t="s">
        <v>254</v>
      </c>
      <c r="C210" s="171" t="s">
        <v>256</v>
      </c>
      <c r="D210" s="152" t="s">
        <v>257</v>
      </c>
      <c r="E210" s="146" t="s">
        <v>329</v>
      </c>
      <c r="F210" s="147" t="s">
        <v>549</v>
      </c>
      <c r="G210" s="148">
        <f t="shared" si="3"/>
        <v>0</v>
      </c>
      <c r="H210" s="149"/>
      <c r="I210" s="149"/>
      <c r="J210" s="150"/>
      <c r="K210" s="141"/>
      <c r="L210" s="141"/>
      <c r="M210" s="141"/>
      <c r="N210" s="141"/>
    </row>
    <row r="211" spans="1:14" s="142" customFormat="1" ht="37.5" x14ac:dyDescent="0.3">
      <c r="A211" s="143" t="s">
        <v>480</v>
      </c>
      <c r="B211" s="151" t="s">
        <v>136</v>
      </c>
      <c r="C211" s="153" t="s">
        <v>11</v>
      </c>
      <c r="D211" s="172" t="s">
        <v>80</v>
      </c>
      <c r="E211" s="159" t="s">
        <v>594</v>
      </c>
      <c r="F211" s="147" t="s">
        <v>538</v>
      </c>
      <c r="G211" s="148">
        <f t="shared" si="3"/>
        <v>100000</v>
      </c>
      <c r="H211" s="149"/>
      <c r="I211" s="149">
        <v>100000</v>
      </c>
      <c r="J211" s="150">
        <f>I211</f>
        <v>100000</v>
      </c>
      <c r="K211" s="141"/>
      <c r="L211" s="141"/>
      <c r="M211" s="141"/>
      <c r="N211" s="141"/>
    </row>
    <row r="212" spans="1:14" s="142" customFormat="1" ht="56.25" x14ac:dyDescent="0.2">
      <c r="A212" s="143" t="s">
        <v>481</v>
      </c>
      <c r="B212" s="151" t="s">
        <v>248</v>
      </c>
      <c r="C212" s="151" t="s">
        <v>12</v>
      </c>
      <c r="D212" s="152" t="s">
        <v>75</v>
      </c>
      <c r="E212" s="159" t="s">
        <v>418</v>
      </c>
      <c r="F212" s="147" t="s">
        <v>564</v>
      </c>
      <c r="G212" s="148">
        <f t="shared" si="3"/>
        <v>750000</v>
      </c>
      <c r="H212" s="149"/>
      <c r="I212" s="149">
        <v>750000</v>
      </c>
      <c r="J212" s="150">
        <f>I212</f>
        <v>750000</v>
      </c>
      <c r="K212" s="141"/>
      <c r="L212" s="141"/>
      <c r="M212" s="141"/>
      <c r="N212" s="141"/>
    </row>
    <row r="213" spans="1:14" s="142" customFormat="1" ht="56.25" x14ac:dyDescent="0.3">
      <c r="A213" s="143" t="s">
        <v>481</v>
      </c>
      <c r="B213" s="151" t="s">
        <v>248</v>
      </c>
      <c r="C213" s="151" t="s">
        <v>12</v>
      </c>
      <c r="D213" s="152" t="s">
        <v>75</v>
      </c>
      <c r="E213" s="146" t="s">
        <v>414</v>
      </c>
      <c r="F213" s="147" t="s">
        <v>565</v>
      </c>
      <c r="G213" s="148">
        <f t="shared" si="3"/>
        <v>1050000</v>
      </c>
      <c r="H213" s="149"/>
      <c r="I213" s="149">
        <v>1050000</v>
      </c>
      <c r="J213" s="150">
        <f>I213</f>
        <v>1050000</v>
      </c>
      <c r="K213" s="141"/>
      <c r="L213" s="141"/>
      <c r="M213" s="141"/>
      <c r="N213" s="141"/>
    </row>
    <row r="214" spans="1:14" s="142" customFormat="1" ht="75" x14ac:dyDescent="0.3">
      <c r="A214" s="143" t="s">
        <v>481</v>
      </c>
      <c r="B214" s="151" t="s">
        <v>248</v>
      </c>
      <c r="C214" s="151" t="s">
        <v>12</v>
      </c>
      <c r="D214" s="152" t="s">
        <v>75</v>
      </c>
      <c r="E214" s="146" t="s">
        <v>583</v>
      </c>
      <c r="F214" s="147" t="s">
        <v>584</v>
      </c>
      <c r="G214" s="148">
        <f t="shared" si="3"/>
        <v>300000</v>
      </c>
      <c r="H214" s="149"/>
      <c r="I214" s="149">
        <v>300000</v>
      </c>
      <c r="J214" s="150">
        <f>I214</f>
        <v>300000</v>
      </c>
      <c r="K214" s="141"/>
      <c r="L214" s="141"/>
      <c r="M214" s="141"/>
      <c r="N214" s="141"/>
    </row>
    <row r="215" spans="1:14" s="142" customFormat="1" ht="56.25" x14ac:dyDescent="0.3">
      <c r="A215" s="143" t="s">
        <v>481</v>
      </c>
      <c r="B215" s="151" t="s">
        <v>248</v>
      </c>
      <c r="C215" s="151" t="s">
        <v>12</v>
      </c>
      <c r="D215" s="152" t="s">
        <v>75</v>
      </c>
      <c r="E215" s="146" t="s">
        <v>352</v>
      </c>
      <c r="F215" s="147" t="s">
        <v>566</v>
      </c>
      <c r="G215" s="148">
        <f t="shared" si="3"/>
        <v>2900000</v>
      </c>
      <c r="H215" s="149"/>
      <c r="I215" s="149">
        <v>2900000</v>
      </c>
      <c r="J215" s="150">
        <f>I215</f>
        <v>2900000</v>
      </c>
      <c r="K215" s="141"/>
      <c r="L215" s="141"/>
      <c r="M215" s="141"/>
      <c r="N215" s="141"/>
    </row>
    <row r="216" spans="1:14" s="142" customFormat="1" ht="37.5" hidden="1" x14ac:dyDescent="0.3">
      <c r="A216" s="143" t="s">
        <v>365</v>
      </c>
      <c r="B216" s="151" t="s">
        <v>254</v>
      </c>
      <c r="C216" s="151" t="s">
        <v>256</v>
      </c>
      <c r="D216" s="152" t="s">
        <v>257</v>
      </c>
      <c r="E216" s="146" t="s">
        <v>329</v>
      </c>
      <c r="F216" s="147"/>
      <c r="G216" s="148">
        <f t="shared" si="3"/>
        <v>0</v>
      </c>
      <c r="H216" s="149"/>
      <c r="I216" s="149"/>
      <c r="J216" s="150"/>
      <c r="K216" s="141"/>
      <c r="L216" s="141"/>
      <c r="M216" s="141"/>
      <c r="N216" s="141"/>
    </row>
    <row r="217" spans="1:14" ht="75" hidden="1" x14ac:dyDescent="0.3">
      <c r="A217" s="21" t="s">
        <v>331</v>
      </c>
      <c r="B217" s="38" t="s">
        <v>194</v>
      </c>
      <c r="C217" s="38" t="s">
        <v>33</v>
      </c>
      <c r="D217" s="8" t="s">
        <v>195</v>
      </c>
      <c r="E217" s="17" t="s">
        <v>329</v>
      </c>
      <c r="F217" s="28"/>
      <c r="G217" s="61">
        <f t="shared" ref="G217:G232" si="7">H217+I217</f>
        <v>0</v>
      </c>
      <c r="H217" s="2"/>
      <c r="I217" s="2"/>
      <c r="J217" s="47">
        <f>I217</f>
        <v>0</v>
      </c>
    </row>
    <row r="218" spans="1:14" ht="93.75" hidden="1" x14ac:dyDescent="0.3">
      <c r="A218" s="19" t="s">
        <v>366</v>
      </c>
      <c r="B218" s="4" t="s">
        <v>143</v>
      </c>
      <c r="C218" s="15" t="s">
        <v>12</v>
      </c>
      <c r="D218" s="14" t="s">
        <v>145</v>
      </c>
      <c r="E218" s="17" t="s">
        <v>389</v>
      </c>
      <c r="F218" s="23"/>
      <c r="G218" s="61">
        <f t="shared" si="7"/>
        <v>0</v>
      </c>
      <c r="H218" s="2"/>
      <c r="I218" s="2"/>
      <c r="J218" s="47"/>
    </row>
    <row r="219" spans="1:14" ht="37.5" x14ac:dyDescent="0.3">
      <c r="A219" s="19" t="s">
        <v>365</v>
      </c>
      <c r="B219" s="39" t="s">
        <v>254</v>
      </c>
      <c r="C219" s="39" t="s">
        <v>256</v>
      </c>
      <c r="D219" s="11" t="s">
        <v>257</v>
      </c>
      <c r="E219" s="17" t="s">
        <v>329</v>
      </c>
      <c r="F219" s="147" t="s">
        <v>549</v>
      </c>
      <c r="G219" s="60">
        <f>H219+I219</f>
        <v>26000000</v>
      </c>
      <c r="H219" s="2"/>
      <c r="I219" s="2">
        <v>26000000</v>
      </c>
      <c r="J219" s="47"/>
    </row>
    <row r="220" spans="1:14" ht="75" hidden="1" x14ac:dyDescent="0.3">
      <c r="A220" s="19" t="s">
        <v>402</v>
      </c>
      <c r="B220" s="39" t="s">
        <v>403</v>
      </c>
      <c r="C220" s="39" t="s">
        <v>14</v>
      </c>
      <c r="D220" s="11" t="s">
        <v>404</v>
      </c>
      <c r="E220" s="17" t="s">
        <v>329</v>
      </c>
      <c r="F220" s="28"/>
      <c r="G220" s="60">
        <f t="shared" si="7"/>
        <v>0</v>
      </c>
      <c r="H220" s="2"/>
      <c r="I220" s="2"/>
      <c r="J220" s="47"/>
    </row>
    <row r="221" spans="1:14" ht="55.5" customHeight="1" x14ac:dyDescent="0.2">
      <c r="A221" s="49" t="s">
        <v>132</v>
      </c>
      <c r="B221" s="41"/>
      <c r="C221" s="41"/>
      <c r="D221" s="40" t="s">
        <v>34</v>
      </c>
      <c r="E221" s="40"/>
      <c r="F221" s="34"/>
      <c r="G221" s="59">
        <f t="shared" si="7"/>
        <v>10298000</v>
      </c>
      <c r="H221" s="5">
        <f>H226+H228+H229+H227+H225</f>
        <v>10099000</v>
      </c>
      <c r="I221" s="5">
        <f>I228+I229</f>
        <v>199000</v>
      </c>
      <c r="J221" s="50">
        <f>J229+J228</f>
        <v>199000</v>
      </c>
    </row>
    <row r="222" spans="1:14" ht="18.75" hidden="1" customHeight="1" x14ac:dyDescent="0.3">
      <c r="A222" s="19"/>
      <c r="B222" s="29"/>
      <c r="C222" s="29"/>
      <c r="D222" s="29"/>
      <c r="E222" s="29"/>
      <c r="F222" s="66"/>
      <c r="G222" s="60">
        <f t="shared" si="7"/>
        <v>0</v>
      </c>
      <c r="H222" s="5"/>
      <c r="I222" s="29"/>
      <c r="J222" s="51"/>
    </row>
    <row r="223" spans="1:14" ht="56.25" hidden="1" x14ac:dyDescent="0.2">
      <c r="A223" s="19"/>
      <c r="B223" s="4"/>
      <c r="C223" s="4"/>
      <c r="D223" s="11"/>
      <c r="E223" s="9" t="s">
        <v>35</v>
      </c>
      <c r="F223" s="63"/>
      <c r="G223" s="60">
        <f t="shared" si="7"/>
        <v>0</v>
      </c>
      <c r="H223" s="5">
        <f>H229+H245</f>
        <v>0</v>
      </c>
      <c r="I223" s="2"/>
      <c r="J223" s="47"/>
    </row>
    <row r="224" spans="1:14" ht="18" hidden="1" customHeight="1" x14ac:dyDescent="0.2">
      <c r="A224" s="19" t="s">
        <v>196</v>
      </c>
      <c r="B224" s="4" t="s">
        <v>197</v>
      </c>
      <c r="C224" s="4" t="s">
        <v>7</v>
      </c>
      <c r="D224" s="16" t="s">
        <v>198</v>
      </c>
      <c r="F224" s="28"/>
      <c r="G224" s="60">
        <f t="shared" si="7"/>
        <v>0</v>
      </c>
      <c r="H224" s="2"/>
      <c r="I224" s="2"/>
      <c r="J224" s="47"/>
    </row>
    <row r="225" spans="1:10" ht="37.5" x14ac:dyDescent="0.2">
      <c r="A225" s="19" t="s">
        <v>591</v>
      </c>
      <c r="B225" s="4" t="s">
        <v>192</v>
      </c>
      <c r="C225" s="153" t="s">
        <v>32</v>
      </c>
      <c r="D225" s="155" t="s">
        <v>193</v>
      </c>
      <c r="E225" s="180" t="s">
        <v>592</v>
      </c>
      <c r="F225" s="28" t="s">
        <v>593</v>
      </c>
      <c r="G225" s="60">
        <f t="shared" si="7"/>
        <v>200000</v>
      </c>
      <c r="H225" s="2">
        <v>200000</v>
      </c>
      <c r="I225" s="2">
        <f>I226</f>
        <v>0</v>
      </c>
      <c r="J225" s="47"/>
    </row>
    <row r="226" spans="1:10" ht="97.15" customHeight="1" x14ac:dyDescent="0.2">
      <c r="A226" s="21" t="s">
        <v>260</v>
      </c>
      <c r="B226" s="42" t="s">
        <v>143</v>
      </c>
      <c r="C226" s="42" t="s">
        <v>12</v>
      </c>
      <c r="D226" s="12" t="s">
        <v>145</v>
      </c>
      <c r="E226" s="179" t="s">
        <v>321</v>
      </c>
      <c r="F226" s="28" t="s">
        <v>544</v>
      </c>
      <c r="G226" s="60">
        <f t="shared" si="7"/>
        <v>199000</v>
      </c>
      <c r="H226" s="23">
        <v>199000</v>
      </c>
      <c r="I226" s="7"/>
      <c r="J226" s="46"/>
    </row>
    <row r="227" spans="1:10" ht="37.5" x14ac:dyDescent="0.3">
      <c r="A227" s="129" t="s">
        <v>260</v>
      </c>
      <c r="B227" s="132" t="s">
        <v>143</v>
      </c>
      <c r="C227" s="132" t="s">
        <v>12</v>
      </c>
      <c r="D227" s="133" t="s">
        <v>145</v>
      </c>
      <c r="E227" s="146" t="s">
        <v>483</v>
      </c>
      <c r="F227" s="173" t="s">
        <v>484</v>
      </c>
      <c r="G227" s="60">
        <f t="shared" si="7"/>
        <v>700000</v>
      </c>
      <c r="H227" s="3">
        <v>700000</v>
      </c>
      <c r="I227" s="3"/>
      <c r="J227" s="44"/>
    </row>
    <row r="228" spans="1:10" ht="40.15" customHeight="1" x14ac:dyDescent="0.3">
      <c r="A228" s="129" t="s">
        <v>260</v>
      </c>
      <c r="B228" s="132" t="s">
        <v>143</v>
      </c>
      <c r="C228" s="132" t="s">
        <v>12</v>
      </c>
      <c r="D228" s="133" t="s">
        <v>145</v>
      </c>
      <c r="E228" s="131" t="s">
        <v>452</v>
      </c>
      <c r="F228" s="69" t="s">
        <v>545</v>
      </c>
      <c r="G228" s="60">
        <f t="shared" si="7"/>
        <v>9000000</v>
      </c>
      <c r="H228" s="23">
        <v>9000000</v>
      </c>
      <c r="I228" s="7"/>
      <c r="J228" s="46"/>
    </row>
    <row r="229" spans="1:10" ht="48" customHeight="1" x14ac:dyDescent="0.3">
      <c r="A229" s="19" t="s">
        <v>199</v>
      </c>
      <c r="B229" s="15" t="s">
        <v>200</v>
      </c>
      <c r="C229" s="15" t="s">
        <v>12</v>
      </c>
      <c r="D229" s="11" t="s">
        <v>201</v>
      </c>
      <c r="E229" s="27" t="s">
        <v>332</v>
      </c>
      <c r="F229" s="28" t="s">
        <v>543</v>
      </c>
      <c r="G229" s="60">
        <f t="shared" si="7"/>
        <v>199000</v>
      </c>
      <c r="H229" s="3"/>
      <c r="I229" s="2">
        <v>199000</v>
      </c>
      <c r="J229" s="47">
        <f>I229</f>
        <v>199000</v>
      </c>
    </row>
    <row r="230" spans="1:10" ht="56.25" hidden="1" customHeight="1" x14ac:dyDescent="0.3">
      <c r="A230" s="19" t="s">
        <v>261</v>
      </c>
      <c r="B230" s="15" t="s">
        <v>248</v>
      </c>
      <c r="C230" s="15" t="s">
        <v>12</v>
      </c>
      <c r="D230" s="11" t="s">
        <v>75</v>
      </c>
      <c r="E230" s="17" t="s">
        <v>268</v>
      </c>
      <c r="F230" s="69"/>
      <c r="G230" s="60">
        <f t="shared" si="7"/>
        <v>0</v>
      </c>
      <c r="H230" s="3"/>
      <c r="I230" s="2"/>
      <c r="J230" s="47"/>
    </row>
    <row r="231" spans="1:10" ht="18.75" hidden="1" customHeight="1" x14ac:dyDescent="0.3">
      <c r="A231" s="19" t="s">
        <v>259</v>
      </c>
      <c r="B231" s="4" t="s">
        <v>142</v>
      </c>
      <c r="C231" s="4"/>
      <c r="D231" s="16" t="s">
        <v>144</v>
      </c>
      <c r="E231" s="27"/>
      <c r="F231" s="69"/>
      <c r="G231" s="60">
        <f t="shared" si="7"/>
        <v>0</v>
      </c>
      <c r="H231" s="2">
        <f>H232</f>
        <v>0</v>
      </c>
      <c r="I231" s="2">
        <f>I232</f>
        <v>0</v>
      </c>
      <c r="J231" s="47"/>
    </row>
    <row r="232" spans="1:10" ht="37.5" hidden="1" customHeight="1" x14ac:dyDescent="0.3">
      <c r="A232" s="71" t="s">
        <v>260</v>
      </c>
      <c r="B232" s="72" t="s">
        <v>143</v>
      </c>
      <c r="C232" s="72" t="s">
        <v>12</v>
      </c>
      <c r="D232" s="73" t="s">
        <v>145</v>
      </c>
      <c r="E232" s="88" t="s">
        <v>274</v>
      </c>
      <c r="F232" s="69"/>
      <c r="G232" s="60">
        <f t="shared" si="7"/>
        <v>0</v>
      </c>
      <c r="H232" s="23"/>
      <c r="I232" s="7"/>
      <c r="J232" s="46"/>
    </row>
    <row r="233" spans="1:10" ht="56.25" x14ac:dyDescent="0.35">
      <c r="A233" s="49" t="s">
        <v>341</v>
      </c>
      <c r="B233" s="41"/>
      <c r="C233" s="41"/>
      <c r="D233" s="40" t="s">
        <v>342</v>
      </c>
      <c r="E233" s="82"/>
      <c r="F233" s="85"/>
      <c r="G233" s="83">
        <f>SUM(H233+I233)</f>
        <v>2000000</v>
      </c>
      <c r="H233" s="84">
        <f>SUM(H234:H243)</f>
        <v>2000000</v>
      </c>
      <c r="I233" s="84">
        <f>SUM(I234:I243)</f>
        <v>0</v>
      </c>
      <c r="J233" s="106">
        <f>SUM(J234:J243)</f>
        <v>0</v>
      </c>
    </row>
    <row r="234" spans="1:10" ht="75" x14ac:dyDescent="0.3">
      <c r="A234" s="78" t="s">
        <v>396</v>
      </c>
      <c r="B234" s="79" t="s">
        <v>397</v>
      </c>
      <c r="C234" s="79" t="s">
        <v>89</v>
      </c>
      <c r="D234" s="31" t="s">
        <v>398</v>
      </c>
      <c r="E234" s="87" t="s">
        <v>570</v>
      </c>
      <c r="F234" s="89" t="s">
        <v>580</v>
      </c>
      <c r="G234" s="74">
        <f>H234+I234</f>
        <v>2000000</v>
      </c>
      <c r="H234" s="94">
        <f>1900000+100000</f>
        <v>2000000</v>
      </c>
      <c r="I234" s="94"/>
      <c r="J234" s="77"/>
    </row>
    <row r="235" spans="1:10" ht="75" hidden="1" customHeight="1" x14ac:dyDescent="0.3">
      <c r="A235" s="78" t="s">
        <v>343</v>
      </c>
      <c r="B235" s="79" t="s">
        <v>344</v>
      </c>
      <c r="C235" s="79" t="s">
        <v>89</v>
      </c>
      <c r="D235" s="123" t="s">
        <v>345</v>
      </c>
      <c r="E235" s="87" t="s">
        <v>346</v>
      </c>
      <c r="F235" s="85"/>
      <c r="G235" s="74">
        <f>H235+I235</f>
        <v>0</v>
      </c>
      <c r="H235" s="75"/>
      <c r="I235" s="76"/>
      <c r="J235" s="77"/>
    </row>
    <row r="236" spans="1:10" ht="75" hidden="1" x14ac:dyDescent="0.3">
      <c r="A236" s="19" t="s">
        <v>343</v>
      </c>
      <c r="B236" s="15" t="s">
        <v>344</v>
      </c>
      <c r="C236" s="15" t="s">
        <v>89</v>
      </c>
      <c r="D236" s="123" t="s">
        <v>345</v>
      </c>
      <c r="E236" s="17" t="s">
        <v>426</v>
      </c>
      <c r="F236" s="85"/>
      <c r="G236" s="74">
        <f t="shared" ref="G236:G243" si="8">H236+I236</f>
        <v>0</v>
      </c>
      <c r="H236" s="75"/>
      <c r="I236" s="76"/>
      <c r="J236" s="77">
        <f>I236</f>
        <v>0</v>
      </c>
    </row>
    <row r="237" spans="1:10" ht="75" hidden="1" x14ac:dyDescent="0.3">
      <c r="A237" s="19" t="s">
        <v>343</v>
      </c>
      <c r="B237" s="15" t="s">
        <v>344</v>
      </c>
      <c r="C237" s="15" t="s">
        <v>89</v>
      </c>
      <c r="D237" s="123" t="s">
        <v>345</v>
      </c>
      <c r="E237" s="17" t="s">
        <v>347</v>
      </c>
      <c r="F237" s="85"/>
      <c r="G237" s="74">
        <f t="shared" si="8"/>
        <v>0</v>
      </c>
      <c r="H237" s="75"/>
      <c r="I237" s="76"/>
      <c r="J237" s="77"/>
    </row>
    <row r="238" spans="1:10" ht="75" hidden="1" x14ac:dyDescent="0.3">
      <c r="A238" s="19" t="s">
        <v>343</v>
      </c>
      <c r="B238" s="15" t="s">
        <v>344</v>
      </c>
      <c r="C238" s="15" t="s">
        <v>89</v>
      </c>
      <c r="D238" s="123" t="s">
        <v>345</v>
      </c>
      <c r="E238" s="17" t="s">
        <v>399</v>
      </c>
      <c r="F238" s="85"/>
      <c r="G238" s="74">
        <f>H238</f>
        <v>0</v>
      </c>
      <c r="H238" s="75"/>
      <c r="I238" s="76"/>
      <c r="J238" s="77"/>
    </row>
    <row r="239" spans="1:10" ht="75" hidden="1" x14ac:dyDescent="0.3">
      <c r="A239" s="19" t="s">
        <v>343</v>
      </c>
      <c r="B239" s="15" t="s">
        <v>344</v>
      </c>
      <c r="C239" s="15" t="s">
        <v>89</v>
      </c>
      <c r="D239" s="123" t="s">
        <v>345</v>
      </c>
      <c r="E239" s="17" t="s">
        <v>348</v>
      </c>
      <c r="F239" s="85"/>
      <c r="G239" s="74">
        <f t="shared" si="8"/>
        <v>0</v>
      </c>
      <c r="H239" s="75"/>
      <c r="I239" s="76"/>
      <c r="J239" s="77"/>
    </row>
    <row r="240" spans="1:10" ht="75" hidden="1" x14ac:dyDescent="0.3">
      <c r="A240" s="19" t="s">
        <v>343</v>
      </c>
      <c r="B240" s="15" t="s">
        <v>344</v>
      </c>
      <c r="C240" s="15" t="s">
        <v>89</v>
      </c>
      <c r="D240" s="123" t="s">
        <v>345</v>
      </c>
      <c r="E240" s="17" t="s">
        <v>349</v>
      </c>
      <c r="F240" s="85"/>
      <c r="G240" s="74">
        <f t="shared" si="8"/>
        <v>0</v>
      </c>
      <c r="H240" s="75"/>
      <c r="I240" s="76"/>
      <c r="J240" s="77"/>
    </row>
    <row r="241" spans="1:11" ht="75" hidden="1" x14ac:dyDescent="0.3">
      <c r="A241" s="19" t="s">
        <v>343</v>
      </c>
      <c r="B241" s="15" t="s">
        <v>344</v>
      </c>
      <c r="C241" s="15" t="s">
        <v>89</v>
      </c>
      <c r="D241" s="123" t="s">
        <v>345</v>
      </c>
      <c r="E241" s="17" t="s">
        <v>420</v>
      </c>
      <c r="F241" s="85"/>
      <c r="G241" s="74">
        <f t="shared" si="8"/>
        <v>0</v>
      </c>
      <c r="H241" s="75"/>
      <c r="I241" s="76"/>
      <c r="J241" s="77">
        <f>I241</f>
        <v>0</v>
      </c>
    </row>
    <row r="242" spans="1:11" ht="75" hidden="1" x14ac:dyDescent="0.3">
      <c r="A242" s="19" t="s">
        <v>343</v>
      </c>
      <c r="B242" s="15" t="s">
        <v>344</v>
      </c>
      <c r="C242" s="15" t="s">
        <v>89</v>
      </c>
      <c r="D242" s="123" t="s">
        <v>345</v>
      </c>
      <c r="E242" s="17" t="s">
        <v>350</v>
      </c>
      <c r="F242" s="85"/>
      <c r="G242" s="74">
        <f t="shared" si="8"/>
        <v>0</v>
      </c>
      <c r="H242" s="75"/>
      <c r="I242" s="76"/>
      <c r="J242" s="77">
        <f>I242</f>
        <v>0</v>
      </c>
    </row>
    <row r="243" spans="1:11" ht="75" hidden="1" x14ac:dyDescent="0.3">
      <c r="A243" s="80" t="s">
        <v>343</v>
      </c>
      <c r="B243" s="81" t="s">
        <v>344</v>
      </c>
      <c r="C243" s="81" t="s">
        <v>89</v>
      </c>
      <c r="D243" s="124" t="s">
        <v>345</v>
      </c>
      <c r="E243" s="88" t="s">
        <v>351</v>
      </c>
      <c r="F243" s="85" t="s">
        <v>377</v>
      </c>
      <c r="G243" s="74">
        <f t="shared" si="8"/>
        <v>0</v>
      </c>
      <c r="H243" s="75"/>
      <c r="I243" s="76"/>
      <c r="J243" s="77"/>
    </row>
    <row r="244" spans="1:11" ht="34.9" customHeight="1" thickBot="1" x14ac:dyDescent="0.35">
      <c r="A244" s="52"/>
      <c r="B244" s="53"/>
      <c r="C244" s="53"/>
      <c r="D244" s="54" t="s">
        <v>280</v>
      </c>
      <c r="E244" s="93"/>
      <c r="F244" s="70"/>
      <c r="G244" s="55">
        <f>G15+G71+G79+G110+G146+G150+G158+G169+G221+G233</f>
        <v>443015818</v>
      </c>
      <c r="H244" s="55">
        <f>H15+H71+H79+H110+H146+H150+H158+H169+H221+H233</f>
        <v>246975747</v>
      </c>
      <c r="I244" s="55">
        <f>I15+I71+I79+I110+I146+I150+I158+I169+I221+I233</f>
        <v>196040071</v>
      </c>
      <c r="J244" s="56">
        <f>J15+J71+J79+J110+J146+J150+J158+J169+J221+J233</f>
        <v>143895612</v>
      </c>
      <c r="K244" s="104"/>
    </row>
    <row r="245" spans="1:11" x14ac:dyDescent="0.2">
      <c r="D245" s="125"/>
      <c r="G245" s="104"/>
      <c r="I245" s="126"/>
      <c r="J245" s="126"/>
    </row>
    <row r="246" spans="1:11" x14ac:dyDescent="0.2">
      <c r="G246" s="104"/>
      <c r="J246" s="126"/>
    </row>
    <row r="247" spans="1:11" ht="21.75" customHeight="1" x14ac:dyDescent="0.3">
      <c r="A247" s="20"/>
      <c r="B247" s="111" t="s">
        <v>581</v>
      </c>
      <c r="C247" s="127"/>
      <c r="D247" s="111"/>
      <c r="E247" s="111"/>
      <c r="F247" s="112"/>
      <c r="G247" s="112"/>
      <c r="H247" s="128"/>
      <c r="I247" s="111" t="s">
        <v>582</v>
      </c>
      <c r="J247" s="111"/>
    </row>
    <row r="248" spans="1:11" ht="18.75" x14ac:dyDescent="0.3">
      <c r="A248" s="20"/>
      <c r="B248" s="111"/>
      <c r="C248" s="111"/>
      <c r="D248" s="111"/>
      <c r="E248" s="111"/>
      <c r="F248" s="112"/>
      <c r="G248" s="112"/>
      <c r="H248" s="111"/>
      <c r="I248" s="111"/>
      <c r="J248" s="111"/>
    </row>
    <row r="249" spans="1:11" ht="24" customHeight="1" x14ac:dyDescent="0.3">
      <c r="A249" s="20"/>
      <c r="B249" s="202" t="s">
        <v>431</v>
      </c>
      <c r="C249" s="202"/>
      <c r="D249" s="202"/>
      <c r="E249" s="111"/>
      <c r="F249" s="112"/>
      <c r="G249" s="112"/>
      <c r="H249" s="111"/>
      <c r="I249" s="111" t="s">
        <v>432</v>
      </c>
      <c r="J249" s="111"/>
    </row>
    <row r="251" spans="1:11" ht="12.75" hidden="1" customHeight="1" x14ac:dyDescent="0.2"/>
    <row r="256" spans="1:11" x14ac:dyDescent="0.2">
      <c r="H256" s="126"/>
    </row>
  </sheetData>
  <sheetProtection selectLockedCells="1" selectUnlockedCells="1"/>
  <mergeCells count="28">
    <mergeCell ref="B249:D249"/>
    <mergeCell ref="E118:E121"/>
    <mergeCell ref="F119:F121"/>
    <mergeCell ref="E123:E125"/>
    <mergeCell ref="F123:F125"/>
    <mergeCell ref="E161:E167"/>
    <mergeCell ref="F162:F165"/>
    <mergeCell ref="E135:E136"/>
    <mergeCell ref="F135:F136"/>
    <mergeCell ref="F12:F13"/>
    <mergeCell ref="G12:G13"/>
    <mergeCell ref="E111:E117"/>
    <mergeCell ref="F112:F117"/>
    <mergeCell ref="F44:F45"/>
    <mergeCell ref="F46:F47"/>
    <mergeCell ref="F48:F49"/>
    <mergeCell ref="F75:F76"/>
    <mergeCell ref="E44:E45"/>
    <mergeCell ref="H5:J6"/>
    <mergeCell ref="A7:J7"/>
    <mergeCell ref="A8:J8"/>
    <mergeCell ref="A12:A13"/>
    <mergeCell ref="B12:B13"/>
    <mergeCell ref="C12:C13"/>
    <mergeCell ref="D12:D13"/>
    <mergeCell ref="E12:E13"/>
    <mergeCell ref="H12:H13"/>
    <mergeCell ref="I12:J12"/>
  </mergeCells>
  <phoneticPr fontId="0" type="noConversion"/>
  <printOptions horizontalCentered="1"/>
  <pageMargins left="0.43307086614173229" right="7.874015748031496E-2" top="0.39370078740157483" bottom="0.35433070866141736" header="0.11811023622047245" footer="0.31496062992125984"/>
  <pageSetup paperSize="9" scale="57" firstPageNumber="0" fitToHeight="9" orientation="landscape" r:id="rId1"/>
  <headerFooter differentFirst="1" alignWithMargins="0">
    <oddHeader>&amp;RПродовження додатка</oddHeader>
  </headerFooter>
  <rowBreaks count="1" manualBreakCount="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  (3)</vt:lpstr>
      <vt:lpstr>'Лист1  (3)'!Заголовки_для_печати</vt:lpstr>
      <vt:lpstr>'Лист1  (3)'!Область_печати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Пользователь Windows</cp:lastModifiedBy>
  <cp:lastPrinted>2021-12-28T06:51:03Z</cp:lastPrinted>
  <dcterms:created xsi:type="dcterms:W3CDTF">2016-01-05T10:54:52Z</dcterms:created>
  <dcterms:modified xsi:type="dcterms:W3CDTF">2022-02-11T06:49:41Z</dcterms:modified>
</cp:coreProperties>
</file>