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192.168.1.104\Melnikova\документы\windows\pc1\рабочее\Share\VII скликання\сессии\51 сесія\5. фінансові питання\3. бюджет\"/>
    </mc:Choice>
  </mc:AlternateContent>
  <bookViews>
    <workbookView xWindow="0" yWindow="0" windowWidth="20490" windowHeight="7620"/>
  </bookViews>
  <sheets>
    <sheet name="Лист1 (4)" sheetId="4" r:id="rId1"/>
  </sheets>
  <definedNames>
    <definedName name="_xlnm.Print_Titles" localSheetId="0">'Лист1 (4)'!$10:$10</definedName>
    <definedName name="_xlnm.Print_Area" localSheetId="0">'Лист1 (4)'!$A$1:$J$254</definedName>
  </definedNames>
  <calcPr calcId="162913" fullCalcOnLoad="1"/>
</workbook>
</file>

<file path=xl/calcChain.xml><?xml version="1.0" encoding="utf-8"?>
<calcChain xmlns="http://schemas.openxmlformats.org/spreadsheetml/2006/main">
  <c r="I222" i="4" l="1"/>
  <c r="I223" i="4"/>
  <c r="G222" i="4"/>
  <c r="J172" i="4"/>
  <c r="I172" i="4"/>
  <c r="G172" i="4"/>
  <c r="H172" i="4"/>
  <c r="H80" i="4"/>
  <c r="I80" i="4"/>
  <c r="J80" i="4"/>
  <c r="H79" i="4"/>
  <c r="G79" i="4"/>
  <c r="H94" i="4"/>
  <c r="J173" i="4"/>
  <c r="I173" i="4"/>
  <c r="J170" i="4"/>
  <c r="I170" i="4"/>
  <c r="I79" i="4"/>
  <c r="I83" i="4"/>
  <c r="J212" i="4"/>
  <c r="I212" i="4"/>
  <c r="G212" i="4"/>
  <c r="J219" i="4"/>
  <c r="I189" i="4"/>
  <c r="I214" i="4"/>
  <c r="H84" i="4"/>
  <c r="G84" i="4"/>
  <c r="I209" i="4"/>
  <c r="J241" i="4"/>
  <c r="H83" i="4"/>
  <c r="G83" i="4"/>
  <c r="J83" i="4"/>
  <c r="I215" i="4"/>
  <c r="I211" i="4"/>
  <c r="J211" i="4"/>
  <c r="I186" i="4"/>
  <c r="G186" i="4"/>
  <c r="I185" i="4"/>
  <c r="H23" i="4"/>
  <c r="G23" i="4"/>
  <c r="J79" i="4"/>
  <c r="J85" i="4"/>
  <c r="H31" i="4"/>
  <c r="H153" i="4"/>
  <c r="H150" i="4"/>
  <c r="I213" i="4"/>
  <c r="G213" i="4"/>
  <c r="J198" i="4"/>
  <c r="I198" i="4"/>
  <c r="G198" i="4"/>
  <c r="J199" i="4"/>
  <c r="I199" i="4"/>
  <c r="G214" i="4"/>
  <c r="H221" i="4"/>
  <c r="G221" i="4"/>
  <c r="H196" i="4"/>
  <c r="H173" i="4"/>
  <c r="G173" i="4"/>
  <c r="J209" i="4"/>
  <c r="H129" i="4"/>
  <c r="G129" i="4"/>
  <c r="H185" i="4"/>
  <c r="G185" i="4"/>
  <c r="G184" i="4"/>
  <c r="H179" i="4"/>
  <c r="H82" i="4"/>
  <c r="G82" i="4"/>
  <c r="H175" i="4"/>
  <c r="G175" i="4"/>
  <c r="I216" i="4"/>
  <c r="J216" i="4"/>
  <c r="J197" i="4"/>
  <c r="H72" i="4"/>
  <c r="J210" i="4"/>
  <c r="G210" i="4"/>
  <c r="I219" i="4"/>
  <c r="I218" i="4"/>
  <c r="J231" i="4"/>
  <c r="I231" i="4"/>
  <c r="H177" i="4"/>
  <c r="G177" i="4"/>
  <c r="H178" i="4"/>
  <c r="H171" i="4"/>
  <c r="G171" i="4"/>
  <c r="G209" i="4"/>
  <c r="I202" i="4"/>
  <c r="G202" i="4"/>
  <c r="I200" i="4"/>
  <c r="G200" i="4"/>
  <c r="I78" i="4"/>
  <c r="G241" i="4"/>
  <c r="H119" i="4"/>
  <c r="G119" i="4"/>
  <c r="J104" i="4"/>
  <c r="I104" i="4"/>
  <c r="H27" i="4"/>
  <c r="H26" i="4"/>
  <c r="G26" i="4"/>
  <c r="I201" i="4"/>
  <c r="G201" i="4"/>
  <c r="G211" i="4"/>
  <c r="G206" i="4"/>
  <c r="G215" i="4"/>
  <c r="G217" i="4"/>
  <c r="G223" i="4"/>
  <c r="G208" i="4"/>
  <c r="G207" i="4"/>
  <c r="G203" i="4"/>
  <c r="G216" i="4"/>
  <c r="J237" i="4"/>
  <c r="J238" i="4"/>
  <c r="J236" i="4"/>
  <c r="J239" i="4"/>
  <c r="J240" i="4"/>
  <c r="J242" i="4"/>
  <c r="J243" i="4"/>
  <c r="J244" i="4"/>
  <c r="J245" i="4"/>
  <c r="J246" i="4"/>
  <c r="I236" i="4"/>
  <c r="G236" i="4"/>
  <c r="H236" i="4"/>
  <c r="G237" i="4"/>
  <c r="J217" i="4"/>
  <c r="J218" i="4"/>
  <c r="J206" i="4"/>
  <c r="J215" i="4"/>
  <c r="J208" i="4"/>
  <c r="J203" i="4"/>
  <c r="J207" i="4"/>
  <c r="J103" i="4"/>
  <c r="I86" i="4"/>
  <c r="H86" i="4"/>
  <c r="G86" i="4"/>
  <c r="H88" i="4"/>
  <c r="H75" i="4"/>
  <c r="H78" i="4"/>
  <c r="G81" i="4"/>
  <c r="H68" i="4"/>
  <c r="G68" i="4"/>
  <c r="G73" i="4"/>
  <c r="G167" i="4"/>
  <c r="G220" i="4"/>
  <c r="G30" i="4"/>
  <c r="G161" i="4"/>
  <c r="J224" i="4"/>
  <c r="G103" i="4"/>
  <c r="G180" i="4"/>
  <c r="G246" i="4"/>
  <c r="G245" i="4"/>
  <c r="G244" i="4"/>
  <c r="G243" i="4"/>
  <c r="G242" i="4"/>
  <c r="G240" i="4"/>
  <c r="G239" i="4"/>
  <c r="G238" i="4"/>
  <c r="G235" i="4"/>
  <c r="I234" i="4"/>
  <c r="G234" i="4"/>
  <c r="H234" i="4"/>
  <c r="G233" i="4"/>
  <c r="G232" i="4"/>
  <c r="H230" i="4"/>
  <c r="G229" i="4"/>
  <c r="I228" i="4"/>
  <c r="H228" i="4"/>
  <c r="H224" i="4"/>
  <c r="G228" i="4"/>
  <c r="G227" i="4"/>
  <c r="H226" i="4"/>
  <c r="G226" i="4"/>
  <c r="G225" i="4"/>
  <c r="G205" i="4"/>
  <c r="H204" i="4"/>
  <c r="G204" i="4"/>
  <c r="G196" i="4"/>
  <c r="I195" i="4"/>
  <c r="H195" i="4"/>
  <c r="G195" i="4"/>
  <c r="G194" i="4"/>
  <c r="G193" i="4"/>
  <c r="G192" i="4"/>
  <c r="G191" i="4"/>
  <c r="J190" i="4"/>
  <c r="G190" i="4"/>
  <c r="G188" i="4"/>
  <c r="G187" i="4"/>
  <c r="J184" i="4"/>
  <c r="I184" i="4"/>
  <c r="H184" i="4"/>
  <c r="G183" i="4"/>
  <c r="G182" i="4"/>
  <c r="G181" i="4"/>
  <c r="G178" i="4"/>
  <c r="G176" i="4"/>
  <c r="G174" i="4"/>
  <c r="G169" i="4"/>
  <c r="G168" i="4"/>
  <c r="G166" i="4"/>
  <c r="H165" i="4"/>
  <c r="G164" i="4"/>
  <c r="H163" i="4"/>
  <c r="G160" i="4"/>
  <c r="H159" i="4"/>
  <c r="G159" i="4"/>
  <c r="G158" i="4"/>
  <c r="J157" i="4"/>
  <c r="I157" i="4"/>
  <c r="H157" i="4"/>
  <c r="G157" i="4"/>
  <c r="G156" i="4"/>
  <c r="G155" i="4"/>
  <c r="J154" i="4"/>
  <c r="I154" i="4"/>
  <c r="H154" i="4"/>
  <c r="G152" i="4"/>
  <c r="G151" i="4"/>
  <c r="J150" i="4"/>
  <c r="I150" i="4"/>
  <c r="I149" i="4"/>
  <c r="G148" i="4"/>
  <c r="G147" i="4"/>
  <c r="G146" i="4"/>
  <c r="G145" i="4"/>
  <c r="H144" i="4"/>
  <c r="G144" i="4"/>
  <c r="J143" i="4"/>
  <c r="I143" i="4"/>
  <c r="H143" i="4"/>
  <c r="G143" i="4"/>
  <c r="G142" i="4"/>
  <c r="J141" i="4"/>
  <c r="J139" i="4"/>
  <c r="I141" i="4"/>
  <c r="I139" i="4"/>
  <c r="G139" i="4"/>
  <c r="H141" i="4"/>
  <c r="G140" i="4"/>
  <c r="G138" i="4"/>
  <c r="I137" i="4"/>
  <c r="H137" i="4"/>
  <c r="G137" i="4"/>
  <c r="G136" i="4"/>
  <c r="G135" i="4"/>
  <c r="G134" i="4"/>
  <c r="G133" i="4"/>
  <c r="G132" i="4"/>
  <c r="G131" i="4"/>
  <c r="G130" i="4"/>
  <c r="G128" i="4"/>
  <c r="G127" i="4"/>
  <c r="H125" i="4"/>
  <c r="G125" i="4"/>
  <c r="G124" i="4"/>
  <c r="G123" i="4"/>
  <c r="G122" i="4"/>
  <c r="G121" i="4"/>
  <c r="I120" i="4"/>
  <c r="H120" i="4"/>
  <c r="G120" i="4"/>
  <c r="I117" i="4"/>
  <c r="G117" i="4"/>
  <c r="G116" i="4"/>
  <c r="G115" i="4"/>
  <c r="I114" i="4"/>
  <c r="H114" i="4"/>
  <c r="G114" i="4"/>
  <c r="G113" i="4"/>
  <c r="I112" i="4"/>
  <c r="G112" i="4"/>
  <c r="H112" i="4"/>
  <c r="G111" i="4"/>
  <c r="J110" i="4"/>
  <c r="I110" i="4"/>
  <c r="I126" i="4"/>
  <c r="G126" i="4"/>
  <c r="H110" i="4"/>
  <c r="H126" i="4"/>
  <c r="G109" i="4"/>
  <c r="G108" i="4"/>
  <c r="G107" i="4"/>
  <c r="G106" i="4"/>
  <c r="J105" i="4"/>
  <c r="I105" i="4"/>
  <c r="H105" i="4"/>
  <c r="G105" i="4"/>
  <c r="G102" i="4"/>
  <c r="G101" i="4"/>
  <c r="G100" i="4"/>
  <c r="G99" i="4"/>
  <c r="G98" i="4"/>
  <c r="G97" i="4"/>
  <c r="G96" i="4"/>
  <c r="G95" i="4"/>
  <c r="G94" i="4"/>
  <c r="G93" i="4"/>
  <c r="G92" i="4"/>
  <c r="G91" i="4"/>
  <c r="G90" i="4"/>
  <c r="G89" i="4"/>
  <c r="G87" i="4"/>
  <c r="G85" i="4"/>
  <c r="G77" i="4"/>
  <c r="G76" i="4"/>
  <c r="G74" i="4"/>
  <c r="G72" i="4"/>
  <c r="H71" i="4"/>
  <c r="G71" i="4"/>
  <c r="G70" i="4"/>
  <c r="G69" i="4"/>
  <c r="I68" i="4"/>
  <c r="G67" i="4"/>
  <c r="G66" i="4"/>
  <c r="G65" i="4"/>
  <c r="G64" i="4"/>
  <c r="G63" i="4"/>
  <c r="G62" i="4"/>
  <c r="G61" i="4"/>
  <c r="G60" i="4"/>
  <c r="G59" i="4"/>
  <c r="G58" i="4"/>
  <c r="G57" i="4"/>
  <c r="G56" i="4"/>
  <c r="G55" i="4"/>
  <c r="G54" i="4"/>
  <c r="G53" i="4"/>
  <c r="G52" i="4"/>
  <c r="G51" i="4"/>
  <c r="G50" i="4"/>
  <c r="G49" i="4"/>
  <c r="I48" i="4"/>
  <c r="H48" i="4"/>
  <c r="G48" i="4"/>
  <c r="G47" i="4"/>
  <c r="G46" i="4"/>
  <c r="I45" i="4"/>
  <c r="G45" i="4"/>
  <c r="G44" i="4"/>
  <c r="G43" i="4"/>
  <c r="G42" i="4"/>
  <c r="G41" i="4"/>
  <c r="I40" i="4"/>
  <c r="G40" i="4"/>
  <c r="H40" i="4"/>
  <c r="G39" i="4"/>
  <c r="G38" i="4"/>
  <c r="G37" i="4"/>
  <c r="G36" i="4"/>
  <c r="G35" i="4"/>
  <c r="G34" i="4"/>
  <c r="G33" i="4"/>
  <c r="G32" i="4"/>
  <c r="G31" i="4"/>
  <c r="G29" i="4"/>
  <c r="G28" i="4"/>
  <c r="J26" i="4"/>
  <c r="I26" i="4"/>
  <c r="I13" i="4"/>
  <c r="G25" i="4"/>
  <c r="G24" i="4"/>
  <c r="G22" i="4"/>
  <c r="G21" i="4"/>
  <c r="G20" i="4"/>
  <c r="G19" i="4"/>
  <c r="G18" i="4"/>
  <c r="I17" i="4"/>
  <c r="H17" i="4"/>
  <c r="G17" i="4"/>
  <c r="G16" i="4"/>
  <c r="H15" i="4"/>
  <c r="G15" i="4"/>
  <c r="G14" i="4"/>
  <c r="J13" i="4"/>
  <c r="H139" i="4"/>
  <c r="J149" i="4"/>
  <c r="G78" i="4"/>
  <c r="G154" i="4"/>
  <c r="G110" i="4"/>
  <c r="H162" i="4"/>
  <c r="G179" i="4"/>
  <c r="J214" i="4"/>
  <c r="G189" i="4"/>
  <c r="J189" i="4"/>
  <c r="G231" i="4"/>
  <c r="I230" i="4"/>
  <c r="I224" i="4"/>
  <c r="G224" i="4"/>
  <c r="I163" i="4"/>
  <c r="G163" i="4"/>
  <c r="G170" i="4"/>
  <c r="I165" i="4"/>
  <c r="G165" i="4"/>
  <c r="I162" i="4"/>
  <c r="G162" i="4"/>
  <c r="J75" i="4"/>
  <c r="G230" i="4"/>
  <c r="G199" i="4"/>
  <c r="I197" i="4"/>
  <c r="H149" i="4"/>
  <c r="G149" i="4"/>
  <c r="G150" i="4"/>
  <c r="H13" i="4"/>
  <c r="G88" i="4"/>
  <c r="G27" i="4"/>
  <c r="G141" i="4"/>
  <c r="G153" i="4"/>
  <c r="J162" i="4"/>
  <c r="I75" i="4"/>
  <c r="G75" i="4"/>
  <c r="H197" i="4"/>
  <c r="G80" i="4"/>
  <c r="H118" i="4"/>
  <c r="G118" i="4"/>
  <c r="G219" i="4"/>
  <c r="G218" i="4"/>
  <c r="H104" i="4"/>
  <c r="G104" i="4"/>
  <c r="I247" i="4"/>
  <c r="G197" i="4"/>
  <c r="H247" i="4"/>
  <c r="G13" i="4"/>
  <c r="J247" i="4"/>
  <c r="H259" i="4"/>
  <c r="G247" i="4"/>
</calcChain>
</file>

<file path=xl/sharedStrings.xml><?xml version="1.0" encoding="utf-8"?>
<sst xmlns="http://schemas.openxmlformats.org/spreadsheetml/2006/main" count="1085" uniqueCount="640">
  <si>
    <t>Додаток 7</t>
  </si>
  <si>
    <t>Загальний фонд</t>
  </si>
  <si>
    <t>Спеціальний фонд</t>
  </si>
  <si>
    <t>Виконавчий комітет Мелітопольської міської ради Запорізької області</t>
  </si>
  <si>
    <t>1090</t>
  </si>
  <si>
    <t>1030</t>
  </si>
  <si>
    <t>0830</t>
  </si>
  <si>
    <t>0421</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</si>
  <si>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</si>
  <si>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</si>
  <si>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Охорона і раціональне використання земель</t>
  </si>
  <si>
    <t>0470</t>
  </si>
  <si>
    <t>0490</t>
  </si>
  <si>
    <t>200700</t>
  </si>
  <si>
    <t>0540</t>
  </si>
  <si>
    <t>Інші природоохоронні заходи</t>
  </si>
  <si>
    <t>0320</t>
  </si>
  <si>
    <t xml:space="preserve"> Видатки на запобігання та ліквідації надзвичайних ситуацій та наслідків стихийного лиха</t>
  </si>
  <si>
    <t>0133</t>
  </si>
  <si>
    <t>250404</t>
  </si>
  <si>
    <t>Інші видатки</t>
  </si>
  <si>
    <t>Управління молоді та спорту Мелітопольської міської ради Запорізької області</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</si>
  <si>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</si>
  <si>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</si>
  <si>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</si>
  <si>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</si>
  <si>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</si>
  <si>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081002</t>
  </si>
  <si>
    <t>0763</t>
  </si>
  <si>
    <t>Інші заходи по охороні здоров"я</t>
  </si>
  <si>
    <t>Міська програма "Медична допомога ветеранів війни та прирівняних до них (стаціонарне та амбулаторне лікування) на 2014 рік" від 30.10.2013 №5/28</t>
  </si>
  <si>
    <t>Управління соціального захисту населення  Мелітопольської міської ради Запорізької області</t>
  </si>
  <si>
    <t>Інші видатки на соціальний захист ветеранів війни та праці</t>
  </si>
  <si>
    <t>1040</t>
  </si>
  <si>
    <t>Управління житлово-комунального господарства Мелітопольської міської ради Запорізької області</t>
  </si>
  <si>
    <t>0620</t>
  </si>
  <si>
    <t>Благоустрій міста</t>
  </si>
  <si>
    <t>0456</t>
  </si>
  <si>
    <t>6650</t>
  </si>
  <si>
    <t>Управління комунальною власністю Мелітопольської міської ради Запорізької області</t>
  </si>
  <si>
    <t>Міська програма "Проведення експертно - грошової оцінки землі на території м. Мелітополя" на 2015 рік  від 29.05.2015 №5/22</t>
  </si>
  <si>
    <t>Відділ культури Мелітопольсьої міської ради Запорізької області</t>
  </si>
  <si>
    <t>0829</t>
  </si>
  <si>
    <t>Відділ капітального будівництва Мелітопольської міської ради Запорізької області</t>
  </si>
  <si>
    <t>0910</t>
  </si>
  <si>
    <t>0921</t>
  </si>
  <si>
    <t>0960</t>
  </si>
  <si>
    <t>0990</t>
  </si>
  <si>
    <t>0731</t>
  </si>
  <si>
    <t>0810</t>
  </si>
  <si>
    <t>0411</t>
  </si>
  <si>
    <t xml:space="preserve">Начальник фінансового управління Мелітопольської міської ради </t>
  </si>
  <si>
    <t>Міська програма "Заходи з землеустрою та охорони земель у м.Мелітополі Запорізької областік" від 23.12.2014 №2/61</t>
  </si>
  <si>
    <t>Міська програма "Заходи, спрямовані на пропаганду охорони навколишнього природного середовища" від 25.12.2015р. №1/52</t>
  </si>
  <si>
    <t>Міська програма " Підтримка проекту грантової допомоги в рамках проекту людської безпеки "Кусаноне" від 25.12.2015р. №1/73</t>
  </si>
  <si>
    <t>Запорізької області  ___скликання</t>
  </si>
  <si>
    <t>Управління освіти Мелітопольської міської ради Запорізької області</t>
  </si>
  <si>
    <t>070807</t>
  </si>
  <si>
    <t>Інші освітні програми</t>
  </si>
  <si>
    <t>Міська програма "Вчитель" від 26.02.2016 №5/3</t>
  </si>
  <si>
    <t>Міська програма 'Охорона та громадський порядок" від 15.04.2016 № 3/5</t>
  </si>
  <si>
    <t>1060</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</si>
  <si>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</si>
  <si>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Міська програма "Проведення експертизи генерального плану м.Мелітополя" від 27.05.2016 № 5/4</t>
  </si>
  <si>
    <t>Мелітопольський міський голова</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</si>
  <si>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</si>
  <si>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</si>
  <si>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</si>
  <si>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</si>
  <si>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1050</t>
  </si>
  <si>
    <t>0310000</t>
  </si>
  <si>
    <t>0313202</t>
  </si>
  <si>
    <t>Соціальний захист ветеранів війни та праці</t>
  </si>
  <si>
    <t>Фінансова підтримка громадських організацій інвалідів і ветеранів</t>
  </si>
  <si>
    <t>0317211</t>
  </si>
  <si>
    <t xml:space="preserve">Сприяння діяльності телебачення і радіомовлення </t>
  </si>
  <si>
    <t>Будівництво та придбання житла для окремих категорій населення</t>
  </si>
  <si>
    <t>0317470</t>
  </si>
  <si>
    <t>0317810</t>
  </si>
  <si>
    <t>0319180</t>
  </si>
  <si>
    <t>0318021</t>
  </si>
  <si>
    <t>0318080</t>
  </si>
  <si>
    <t>0318600</t>
  </si>
  <si>
    <t>1100000</t>
  </si>
  <si>
    <t>Сприяння розвитку малого та середнього підприємництва</t>
  </si>
  <si>
    <t>Внески до статутного капіталу суб"єктів господарювання</t>
  </si>
  <si>
    <t>Надання позашкільної освіти позашкiльними закладами освiти, заходи iз позашкiльної роботи з дiтьми</t>
  </si>
  <si>
    <t>Проведення навчально-тренувальних зборів і змагань з олімпійських видів спорту</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</si>
  <si>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</si>
  <si>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Організація та проведення громадських робіт</t>
  </si>
  <si>
    <t>Забезпечення надійного та безперебійного функціонування житлово-експлуатаційного господарства</t>
  </si>
  <si>
    <t>4016010</t>
  </si>
  <si>
    <t>Утримання та розвиток інфраструктури доріг</t>
  </si>
  <si>
    <t>Заходи з енергозбереження</t>
  </si>
  <si>
    <t>4018600</t>
  </si>
  <si>
    <t>4716650</t>
  </si>
  <si>
    <t>Забезпечення функціонування комбінатів комунальних підприємств, районних виробничих об'єднань та інших підприємств, установ та організацій житлово-комунального господарства</t>
  </si>
  <si>
    <t>4016130</t>
  </si>
  <si>
    <t>3202</t>
  </si>
  <si>
    <t>7810</t>
  </si>
  <si>
    <t>8600</t>
  </si>
  <si>
    <t>3140</t>
  </si>
  <si>
    <t>5011</t>
  </si>
  <si>
    <t>3201</t>
  </si>
  <si>
    <t>6010</t>
  </si>
  <si>
    <t>6130</t>
  </si>
  <si>
    <t>6060</t>
  </si>
  <si>
    <t>7470</t>
  </si>
  <si>
    <t>7310</t>
  </si>
  <si>
    <t>0180</t>
  </si>
  <si>
    <t>1020</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</si>
  <si>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15.12.2016 №2/37</t>
  </si>
  <si>
    <t>Міська програма "Розвиток позашкільної освіти" від 08.12.2016   № 2/2</t>
  </si>
  <si>
    <t>Міська програма "Пандус" від 08.12.2016 № 2/21</t>
  </si>
  <si>
    <t>0316324</t>
  </si>
  <si>
    <t>6324</t>
  </si>
  <si>
    <t>3160</t>
  </si>
  <si>
    <t>5012</t>
  </si>
  <si>
    <t>Проведення навчально-тренувальних зборів і змагань з неолімпійських видів спорту</t>
  </si>
  <si>
    <t>Реалізація державної політики у молодіжній сфері</t>
  </si>
  <si>
    <t>Інші заходи та заклади молодіжної політики</t>
  </si>
  <si>
    <t>0316320</t>
  </si>
  <si>
    <t>6320</t>
  </si>
  <si>
    <t>Надання допомоги у вирішенні житлових питань</t>
  </si>
  <si>
    <t>5010</t>
  </si>
  <si>
    <t>Проведення спортивної роботи в регіоні</t>
  </si>
  <si>
    <t>Програми і централізовані заходи у галузі охорони здоров"я</t>
  </si>
  <si>
    <t>3130</t>
  </si>
  <si>
    <t>Здійснення соціальної роботи з вразливими категоріями населення</t>
  </si>
  <si>
    <t>4016020</t>
  </si>
  <si>
    <t>6020</t>
  </si>
  <si>
    <t>Капітальний ремонт об"єктів житлового господарства</t>
  </si>
  <si>
    <t>Міська програма "Фінансова підтримка громадської організації Мелітопольського міського товариства інвалідів Запорізького обласного об'єднання Союзу організацій інвалідів України" від 08.12.2016 №2/30</t>
  </si>
  <si>
    <t>3030</t>
  </si>
  <si>
    <t>3031</t>
  </si>
  <si>
    <t>3033</t>
  </si>
  <si>
    <t>1070</t>
  </si>
  <si>
    <t>Надання пільг окремим категоріям громадян з оплати послуг зв'язку</t>
  </si>
  <si>
    <t>Компенсаційні виплати за пільговий проїзд окремих категорій громадян на залізничному транспорті</t>
  </si>
  <si>
    <t>2010</t>
  </si>
  <si>
    <t>Багатопрофільна стаціонарна медична допомога населенню</t>
  </si>
  <si>
    <t>Міська програма "Підготовка кадрів для житлово-комунального господарства міста Мелітополя на 2012-2017 роки" від 07.08.2014 №5/20</t>
  </si>
  <si>
    <t>Міська програма "Фінансова підтримка громадської організації «Центр «Побратим»" від 17.02.2017 №4/9</t>
  </si>
  <si>
    <t>до рішення ___ сесії Мелітопольської міської ради</t>
  </si>
  <si>
    <t>від ______________ №______</t>
  </si>
  <si>
    <t>7211</t>
  </si>
  <si>
    <t>Міська програма "Поповнення статутного капіталу КП 'Телерадіокомпанія 'Мелітополь" Мелітопольської міської ради Запорізької області"  від 26.06.2017 № 5/4</t>
  </si>
  <si>
    <t>Міська програма "Заходи з припинення юридичних осіб комунальної власності територіальної громади м. Мелітополя, які підлягають ліквідації" від 27.04.2017 № 1/12</t>
  </si>
  <si>
    <t>4516320</t>
  </si>
  <si>
    <t>Служба у справах дітей Мелітопольської міської ради Запорізької області</t>
  </si>
  <si>
    <t>3110</t>
  </si>
  <si>
    <t>Заклади і заходи з питань дітей та їх соціального захисту</t>
  </si>
  <si>
    <t>3112</t>
  </si>
  <si>
    <t>Заходи державної політики з питань дітей та їх соціального захисту</t>
  </si>
  <si>
    <t>0200000</t>
  </si>
  <si>
    <t>0600000</t>
  </si>
  <si>
    <t>0700000</t>
  </si>
  <si>
    <t>0800000</t>
  </si>
  <si>
    <t>0900000</t>
  </si>
  <si>
    <t>3100000</t>
  </si>
  <si>
    <t>1000000</t>
  </si>
  <si>
    <t>0217610</t>
  </si>
  <si>
    <t>7610</t>
  </si>
  <si>
    <t>0217640</t>
  </si>
  <si>
    <t>7640</t>
  </si>
  <si>
    <t>0217680</t>
  </si>
  <si>
    <t>7680</t>
  </si>
  <si>
    <t>Членські внески до асоціацій органів місцевого самоврядування</t>
  </si>
  <si>
    <t>0217693</t>
  </si>
  <si>
    <t>0217690</t>
  </si>
  <si>
    <t>7690</t>
  </si>
  <si>
    <t>7693</t>
  </si>
  <si>
    <t>Інша економічна діяльність</t>
  </si>
  <si>
    <t>Інші заходи, пов'язані з економічною діяльністю</t>
  </si>
  <si>
    <t>8110</t>
  </si>
  <si>
    <t>Природоохоронні заходи за рахунок цільових фондів</t>
  </si>
  <si>
    <t>8340</t>
  </si>
  <si>
    <t>0218340</t>
  </si>
  <si>
    <t>0218110</t>
  </si>
  <si>
    <t>Інші програми, заклади та заходи у сфері освіти</t>
  </si>
  <si>
    <t>0611160</t>
  </si>
  <si>
    <t>1160</t>
  </si>
  <si>
    <t>1113130</t>
  </si>
  <si>
    <t>1113133</t>
  </si>
  <si>
    <t>3133</t>
  </si>
  <si>
    <t>1115020</t>
  </si>
  <si>
    <t>5020</t>
  </si>
  <si>
    <t>1115022</t>
  </si>
  <si>
    <t>5022</t>
  </si>
  <si>
    <t>0712140</t>
  </si>
  <si>
    <t>2140</t>
  </si>
  <si>
    <t>0712141</t>
  </si>
  <si>
    <t>2141</t>
  </si>
  <si>
    <t>2150</t>
  </si>
  <si>
    <t>Програми і централізовані заходи з імунопрофілактики</t>
  </si>
  <si>
    <t>Інші  програми, заклади та заходи у сфері охорони здоров’я</t>
  </si>
  <si>
    <t>0712150</t>
  </si>
  <si>
    <t>0813030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</si>
  <si>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</si>
  <si>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</si>
  <si>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Надання інших пільг окремим категоріям громадян відповідно до законодавства</t>
  </si>
  <si>
    <t>3032</t>
  </si>
  <si>
    <t>0813032</t>
  </si>
  <si>
    <t>0813033</t>
  </si>
  <si>
    <t>Компенсаційні виплати на пільговий проїзд автомобільним транспортом окремим категоріям громадян</t>
  </si>
  <si>
    <t>3035</t>
  </si>
  <si>
    <t>0813035</t>
  </si>
  <si>
    <t>0813120</t>
  </si>
  <si>
    <t>3120</t>
  </si>
  <si>
    <t>Заходи державної політики з питань сім'ї</t>
  </si>
  <si>
    <t>3123</t>
  </si>
  <si>
    <t>0813123</t>
  </si>
  <si>
    <t>0813133</t>
  </si>
  <si>
    <t>0813130</t>
  </si>
  <si>
    <t>0813140</t>
  </si>
  <si>
    <t>0813160</t>
  </si>
  <si>
    <t>0813230</t>
  </si>
  <si>
    <t>3230</t>
  </si>
  <si>
    <t>Інші заклади та заходи</t>
  </si>
  <si>
    <t>0913110</t>
  </si>
  <si>
    <t>0913112</t>
  </si>
  <si>
    <t>1200000</t>
  </si>
  <si>
    <t>1216010</t>
  </si>
  <si>
    <t>Утримання та ефективна експлуатація об’єктів житлово-комунального господарства</t>
  </si>
  <si>
    <t>Експлуатація та технічне обслуговування житлового фонду</t>
  </si>
  <si>
    <t>6011</t>
  </si>
  <si>
    <t>6015</t>
  </si>
  <si>
    <t>6017</t>
  </si>
  <si>
    <t>Забезпечення надійної та безперебійної експлуатації ліфтів</t>
  </si>
  <si>
    <t xml:space="preserve">Інша діяльність, пов’язана з експлуатацією об’єктів житлово-комунального господарства </t>
  </si>
  <si>
    <t>1216011</t>
  </si>
  <si>
    <t>1216015</t>
  </si>
  <si>
    <t>1216017</t>
  </si>
  <si>
    <t>6030</t>
  </si>
  <si>
    <t>Організація благоустрою населених пунктів</t>
  </si>
  <si>
    <t>1216030</t>
  </si>
  <si>
    <t>1217460</t>
  </si>
  <si>
    <t>7460</t>
  </si>
  <si>
    <t>1217461</t>
  </si>
  <si>
    <t>7461</t>
  </si>
  <si>
    <t>1217640</t>
  </si>
  <si>
    <t>Утримання та розвиток автомобільних доріг та дорожньої інфраструктури</t>
  </si>
  <si>
    <t>Утримання та розвиток автомобільних доріг та дорожньої інфраструктури за рахунок коштів місцевого бюджету</t>
  </si>
  <si>
    <t>3117130</t>
  </si>
  <si>
    <t>7130</t>
  </si>
  <si>
    <t>Здійснення  заходів із землеустрою</t>
  </si>
  <si>
    <t>3117650</t>
  </si>
  <si>
    <t>7650</t>
  </si>
  <si>
    <t>Проведення експертної  грошової  оцінки  земельної ділянки чи права на неї</t>
  </si>
  <si>
    <t>4080</t>
  </si>
  <si>
    <t>1014080</t>
  </si>
  <si>
    <t>Інші заклади та заходи в галузі культури і мистецтва</t>
  </si>
  <si>
    <t>1500000</t>
  </si>
  <si>
    <t>1511020</t>
  </si>
  <si>
    <t>1512010</t>
  </si>
  <si>
    <t>1512110</t>
  </si>
  <si>
    <t>2110</t>
  </si>
  <si>
    <t>1512111</t>
  </si>
  <si>
    <t>2111</t>
  </si>
  <si>
    <t>0725</t>
  </si>
  <si>
    <t>Первинна медична допомога населенню, що надається центрами первинної медичної (медико-санітарної) допомоги</t>
  </si>
  <si>
    <t>1517310</t>
  </si>
  <si>
    <t>0443</t>
  </si>
  <si>
    <t>Будівництво об'єктів житлово-комунального господарства</t>
  </si>
  <si>
    <t>Інші заходи у сфері засобів масової інформації</t>
  </si>
  <si>
    <t>8420</t>
  </si>
  <si>
    <t>Міська програма "Імунопрофілактика та туберкулінодіагностіка населення міста" від 29.11.2017 №  3/7</t>
  </si>
  <si>
    <t xml:space="preserve">Міська програма "Соціальне таксі" від 29.11.2017 № 3/23 </t>
  </si>
  <si>
    <t>Міська програма "Капітальний ремонт внутрішньоквартальних  проїздних доріг"  від 29.11.2017 №  3/34</t>
  </si>
  <si>
    <t xml:space="preserve">Міська програма "Заходи, спрямовані на охорону та раціональне використання природних ресурсів" від 29.11.2017 № 3/67 </t>
  </si>
  <si>
    <t>Заходи із запобігання та ліквідації надзвичайних ситуацій та наслідків стихійного лиха</t>
  </si>
  <si>
    <t>0611162</t>
  </si>
  <si>
    <t>1162</t>
  </si>
  <si>
    <t>Інші програми та заходи у сфері освіти</t>
  </si>
  <si>
    <t>0712152</t>
  </si>
  <si>
    <t>2152</t>
  </si>
  <si>
    <t>Інші програми та заходи у сфері охорони здоров’я</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</si>
  <si>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</si>
  <si>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0813190</t>
  </si>
  <si>
    <t>3190</t>
  </si>
  <si>
    <t>0813192</t>
  </si>
  <si>
    <t>3192</t>
  </si>
  <si>
    <t>0813210</t>
  </si>
  <si>
    <t>3210</t>
  </si>
  <si>
    <t>0813240</t>
  </si>
  <si>
    <t>3240</t>
  </si>
  <si>
    <t>0813242</t>
  </si>
  <si>
    <t>3242</t>
  </si>
  <si>
    <t>Інші заходи у сфері соціального захисту і соціального забезпечення</t>
  </si>
  <si>
    <t>1014082</t>
  </si>
  <si>
    <t>4082</t>
  </si>
  <si>
    <t>Інші заходи в галузі культури і мистецтва</t>
  </si>
  <si>
    <t>0218420</t>
  </si>
  <si>
    <t>Надання фінансової підтримки громадським організаціям ветеранів і осіб з інвалідністю, діяльність яких має соціальну спрямованість</t>
  </si>
  <si>
    <t>0213190</t>
  </si>
  <si>
    <t>0213192</t>
  </si>
  <si>
    <t>Здійснення фізкультурно-спортивної та реабілітаційної роботи серед осіб з інвалідністю</t>
  </si>
  <si>
    <t>Проведення навчально-тренувальних зборів і змагань та заходів зі спорту осіб з інвалідністю</t>
  </si>
  <si>
    <t>Первинна медична допомога населенню</t>
  </si>
  <si>
    <t>1216090</t>
  </si>
  <si>
    <t>6090</t>
  </si>
  <si>
    <t>0640</t>
  </si>
  <si>
    <t>Інша діяльність у сфері житлово-комунального господарства</t>
  </si>
  <si>
    <t>7670</t>
  </si>
  <si>
    <t>1217670</t>
  </si>
  <si>
    <t>0911060</t>
  </si>
  <si>
    <t>Забезпечення належних умов для виховання та розвитку дітей-сиріт і дітей, позбавлених батьківського піклування, в дитячих будинках, у тому числі сімейного типу, прийомних сім’ях, сім’ях патронатного вихователя</t>
  </si>
  <si>
    <t>0817690</t>
  </si>
  <si>
    <t>0817693</t>
  </si>
  <si>
    <t>Інші заходи, пов"язані з економічною діяльністю</t>
  </si>
  <si>
    <t>0218310</t>
  </si>
  <si>
    <t>0218311</t>
  </si>
  <si>
    <t>0218330</t>
  </si>
  <si>
    <t>8310</t>
  </si>
  <si>
    <t>8311</t>
  </si>
  <si>
    <t>8330</t>
  </si>
  <si>
    <t>0511</t>
  </si>
  <si>
    <t>Запобігання та ліквідація забруднення навколишнього природного середовища</t>
  </si>
  <si>
    <t>Охорона та раціональне використання природних ресурсів</t>
  </si>
  <si>
    <t xml:space="preserve">Інша діяльність у сфері екології та охорони природних ресурсів </t>
  </si>
  <si>
    <t>3117690</t>
  </si>
  <si>
    <t>3117693</t>
  </si>
  <si>
    <t>3116080</t>
  </si>
  <si>
    <t>3116082</t>
  </si>
  <si>
    <t>6080</t>
  </si>
  <si>
    <t>6082</t>
  </si>
  <si>
    <t>0610</t>
  </si>
  <si>
    <t xml:space="preserve">Реалізація державних та місцевих житлових програм </t>
  </si>
  <si>
    <t>Придбання житла для окремих категорій населення відповідно до законодавства</t>
  </si>
  <si>
    <t>3117670</t>
  </si>
  <si>
    <t>1115060</t>
  </si>
  <si>
    <t>1115062</t>
  </si>
  <si>
    <t>5062</t>
  </si>
  <si>
    <t>5060</t>
  </si>
  <si>
    <t>Інші заходи з розвитку фізичної культури та спорту</t>
  </si>
  <si>
    <t>Підтримка спорту вищих досягнень та організацій, які здійснюють фізкультурно-спортивну діяльність в регіоні</t>
  </si>
  <si>
    <t>Міська програма "Забезпечення дитячих будинків сімейного типу" від 07.02.2018 №4/5</t>
  </si>
  <si>
    <t>Міська програма «Поповнення статутного капіталу КП«Комунальна власність» ММР ЗО" від 07.02.2018 №4/3</t>
  </si>
  <si>
    <t>0160</t>
  </si>
  <si>
    <t>0217670</t>
  </si>
  <si>
    <t>Міська програма "Поповнення статутного капіталу КП "Телерадіокомпанія "Мелітополь" Мелітопольської міської ради Запорізької області"  від  30.03.2018  № 5/6</t>
  </si>
  <si>
    <t>1512030</t>
  </si>
  <si>
    <t>2030</t>
  </si>
  <si>
    <t>0733</t>
  </si>
  <si>
    <t>Лікарсько-акушерська допомога вагітним, породіллям та новонародженим</t>
  </si>
  <si>
    <t>Надання загальної середньої освіти загальноосвітніми навчальними закладами (в т. ч. школою-дитячим садком, інтернатом при школі), спеціалізованими школами, ліцеями, гімназіями, колегіумами</t>
  </si>
  <si>
    <t>1514060</t>
  </si>
  <si>
    <t>4060</t>
  </si>
  <si>
    <t>0828</t>
  </si>
  <si>
    <t>Забезпечення діяльності палаців i будинків культури, клубів, центрів дозвілля та iнших клубних закладів</t>
  </si>
  <si>
    <t>Я.ЧАБАН</t>
  </si>
  <si>
    <t>С. МІНЬКО</t>
  </si>
  <si>
    <t xml:space="preserve">Міська програма «Грантова допомога бюджетним установам м. Мелітополя" від      №  </t>
  </si>
  <si>
    <t>1416030</t>
  </si>
  <si>
    <t>0712110</t>
  </si>
  <si>
    <t>0712111</t>
  </si>
  <si>
    <t>0726</t>
  </si>
  <si>
    <t>РОЗПОДІЛ</t>
  </si>
  <si>
    <t>витрат міського бюджету на реалізацію місцевих/регіональних програм у 2019 році</t>
  </si>
  <si>
    <t>1</t>
  </si>
  <si>
    <t>УСЬОГО</t>
  </si>
  <si>
    <t>Код Програмної класифікації видатків та кредитування місцевих бюджетів</t>
  </si>
  <si>
    <t>Код Типової програмної класифікації видатків та кредитування місцевих бюджетів</t>
  </si>
  <si>
    <t>Код Функціональної класифікації видатків та кредитування бюджету</t>
  </si>
  <si>
    <t>Найменування головного розпорядника коштів міського бюжету/відповідального виконавця, найменування бюджетної програми згідно з Типовою програмною класифікацією видатків та кредитування місцевих бюджетів</t>
  </si>
  <si>
    <t>Найменування місцевої /регіональної програми</t>
  </si>
  <si>
    <t>Дата та номер документа, яким затверджено місцеву регіональну програму</t>
  </si>
  <si>
    <t>Усього</t>
  </si>
  <si>
    <t>усього</t>
  </si>
  <si>
    <t>у тому числі бюджет розвитку</t>
  </si>
  <si>
    <t xml:space="preserve">Міська програма "Фінансова підтримка громадських організацій інвалідів і ветеранів України у місті Мелітополі" </t>
  </si>
  <si>
    <t xml:space="preserve">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  </t>
  </si>
  <si>
    <t>Міська програма "Членські внески"</t>
  </si>
  <si>
    <t xml:space="preserve">Міська програма "Організація підтримки і реалізації стратегічних ініціатив та підготовки проектів розвитку міста Мелітополя" </t>
  </si>
  <si>
    <t xml:space="preserve">Міська програма "Реалізація громадського бюджету (бюджету участі, партиципаторного бюджету) у місті Мелітополі на 2016-2019 роки" </t>
  </si>
  <si>
    <t xml:space="preserve">Міська програма "Вуличні комітети"  </t>
  </si>
  <si>
    <t xml:space="preserve">Міська програма "Пам"ятна відзнака" </t>
  </si>
  <si>
    <t xml:space="preserve">Міська програма "Сприяння органів місцевого самоврядування обороноздатності, 
територіальній обороні, мобілізаційній підготовці та патріотичному ставленню до державної символіки України у місті Мелітополі" </t>
  </si>
  <si>
    <t xml:space="preserve">Міська програма "Фінансова підтримка громадських організацій на реалізацію соціально-культурних проектів у місті Мелітополі" </t>
  </si>
  <si>
    <t>Міська програма "Забезпечення виконання рішень суду"</t>
  </si>
  <si>
    <t xml:space="preserve">Міська програма "Пам'ять Чорнобиля" </t>
  </si>
  <si>
    <t xml:space="preserve">Міська програма "Захист населення і територій від надзвичайних ситуацій техногенного та природного характеру" </t>
  </si>
  <si>
    <t xml:space="preserve">Міська програма "Заходи, спрямовані на охорону та раціональне використання природних ресурсів" </t>
  </si>
  <si>
    <t xml:space="preserve"> Міська програма "Соціальне замовлення КП "Телерадіокомпанія "Мелітополь" Мелітопольської міської ради Запорізької області" </t>
  </si>
  <si>
    <t xml:space="preserve">Міська програма "Сприяння просуванню продукції міста Мелітополя на зовнішні ринки" </t>
  </si>
  <si>
    <t>0210190</t>
  </si>
  <si>
    <t>0210191</t>
  </si>
  <si>
    <t>0190</t>
  </si>
  <si>
    <t>0191</t>
  </si>
  <si>
    <t>Проведення місцевих виборів та референдумів, забезпечення діяльності виборчої комісії Автономної Республіки Крим</t>
  </si>
  <si>
    <t>Проведення місцевих виборів</t>
  </si>
  <si>
    <t xml:space="preserve">Міська програма "Надання одноразової допомоги дітям-сиротам і дітям, позбавленим батьківського піклування, після досягнення 18-річного віку" </t>
  </si>
  <si>
    <t>0712030</t>
  </si>
  <si>
    <t>Міська програма "Нефрологія"</t>
  </si>
  <si>
    <t xml:space="preserve">Міська програма "Малятко" </t>
  </si>
  <si>
    <t xml:space="preserve">Міська програма"Фенілкетонурія" </t>
  </si>
  <si>
    <t xml:space="preserve">Міська програма "Медична стаціонарна допомога ветеранам війни" </t>
  </si>
  <si>
    <t xml:space="preserve">Міська програма "Медична допомога окремим верствам населення" </t>
  </si>
  <si>
    <t xml:space="preserve">Міська програма «Планова медична допомога  населенню м. Мелітополя» </t>
  </si>
  <si>
    <t xml:space="preserve">Міська програма "Медична допомога мешканцям прилеглих сільських районів" </t>
  </si>
  <si>
    <t xml:space="preserve">Міська програма ''Компенсаційні виплати, відшкодування витрат за надані пільги та надання додаткової соціальної допомоги окремим категоріям громадян"   </t>
  </si>
  <si>
    <t xml:space="preserve">Міська програма "Оздоровлення та відпочинок дітей, які потребують особливої соціальної уваги та підтримки" </t>
  </si>
  <si>
    <t xml:space="preserve">Міська програма "Фінансова підтримка громадської організації Мелітопольське міське товариство інвалідів Запорізького обласного об'єднання Союзу організацій інвалідів України" </t>
  </si>
  <si>
    <t xml:space="preserve">Міська програма "Організація і проведення громадських робіт" </t>
  </si>
  <si>
    <t xml:space="preserve">Міська програма "Закупівля соціальних послуг" </t>
  </si>
  <si>
    <t xml:space="preserve">Міська програма ''Поховання невідомих та безрідних" </t>
  </si>
  <si>
    <t xml:space="preserve">Міська програма "Реабілітаційна допомога"  </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</si>
  <si>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соціального захисту населення Мелітопольської міської ради Запорізької області"  </t>
  </si>
  <si>
    <t xml:space="preserve">Міська програма "Захист прав дітей, які перебувають у складних життєвих обставинах та потребують особливої уваги, та профілактики правопорушень серед дітей"  </t>
  </si>
  <si>
    <t xml:space="preserve">Міська програма "Реалізація культурно-масових заходів"          </t>
  </si>
  <si>
    <t xml:space="preserve">Міська програма "Розвиток галузі культури м. Мелітополя"       </t>
  </si>
  <si>
    <t xml:space="preserve">Міська програма "Про призначення стипендії Мелітопольського міського голови для обдарованої молоді міста" </t>
  </si>
  <si>
    <t xml:space="preserve">Міська програма "Національно-патріотичне виховання молоді" </t>
  </si>
  <si>
    <t xml:space="preserve">Міська програма "Реалізація заходів молодіжної політики"          </t>
  </si>
  <si>
    <t xml:space="preserve">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t>
  </si>
  <si>
    <t xml:space="preserve">Міська програма "Збереження і використання пам"яток археології, історії та монументального мистецтва міста Мелітополя" </t>
  </si>
  <si>
    <t xml:space="preserve">Міська програма "Благоустрій міста"  </t>
  </si>
  <si>
    <t xml:space="preserve">Міська програма "Експлуатаційне  утримання вулично-дорожньої мережі" </t>
  </si>
  <si>
    <t xml:space="preserve">Міська програма "Санітарне очищення" </t>
  </si>
  <si>
    <t xml:space="preserve">Міська програма "Ліквідація природних земляних насипів на території вуличних насаджень вздовж доріг м.Мелітополя"  </t>
  </si>
  <si>
    <t xml:space="preserve">Міська програма "Утримання та благоустрій міських кладовищ"  </t>
  </si>
  <si>
    <t xml:space="preserve">Міська програма "Ремонт об’єктів вулично-дорожньої мережі міста"  </t>
  </si>
  <si>
    <t>Міська програма "Вибори - 2019"</t>
  </si>
  <si>
    <t xml:space="preserve">Міська програма «Капітальний ремонт об"єктів  КНП «Мелітопольська міська стоматологічна поліклініка» Мелітопольської міської ради Запорізької області» </t>
  </si>
  <si>
    <t xml:space="preserve">Міська програма "Капітальний ремонт житлового фонду"  </t>
  </si>
  <si>
    <t xml:space="preserve">Міська програма "Капітальний ремонт ліфтів"  </t>
  </si>
  <si>
    <t xml:space="preserve">Міська програма "Дитячі та спортивні майданчики м.Мелітополя"  </t>
  </si>
  <si>
    <t xml:space="preserve">Міська програма програми «Капітальний ремонт  інших об’єктів» </t>
  </si>
  <si>
    <t xml:space="preserve">Міська програма «Контейнерні майданчики м. Мелітополя» </t>
  </si>
  <si>
    <t xml:space="preserve">Міська програма "Придбання лічильників" </t>
  </si>
  <si>
    <t>Міська програма «Поповнення статутного капіталу КП "Мелітопольський міський парк культури і відпочинку ім. Горького"  Мелітопольської міської ради Запорізької області”</t>
  </si>
  <si>
    <t xml:space="preserve">Міська програма «Поповнення статутного капіталу КП«Чистота» Мелітопольської міської ради Запорізької області» </t>
  </si>
  <si>
    <t xml:space="preserve">Міська програма "Капітальні видатки"  </t>
  </si>
  <si>
    <t xml:space="preserve">Міська програма "Капітальні вкладення"    </t>
  </si>
  <si>
    <t xml:space="preserve">Міська програма "Капітальні видатки" </t>
  </si>
  <si>
    <t>1517461</t>
  </si>
  <si>
    <t>1517460</t>
  </si>
  <si>
    <t xml:space="preserve">Міська програма "Проведення експертної грошової оцінки землі на території м. Мелітополя" </t>
  </si>
  <si>
    <t xml:space="preserve">Міська  програма "Реалізація заходів щодо  соціальної підтримки сімей, дітей та молоді"   </t>
  </si>
  <si>
    <t xml:space="preserve">Міська програма "Відшкодування ритуальних послуг"  </t>
  </si>
  <si>
    <t xml:space="preserve">Міська програма "Розвиток та популяризація фізичної культури і спорту" </t>
  </si>
  <si>
    <t>Міська програма "Соціальна підтримка громадян м.Мелітополя"</t>
  </si>
  <si>
    <t>Міська програма "Муніципальний  маркетинг та розвиток
 туристичної галузі міста Мелітополя"</t>
  </si>
  <si>
    <t xml:space="preserve">Міська програма "Надання фінансової підтримки громадським організаціям ветеранів, які є переможцями конкурсу проектів" </t>
  </si>
  <si>
    <t>Міська програма "Сприяння розвитку підприємництва в місті  Мелітополі Запорізької області на 2019-2020 роки"</t>
  </si>
  <si>
    <t xml:space="preserve">Міська програма "Обслуговування мереж зовнішнього освітлення вулиць та засобів регулювання дорожнього руху міста"  </t>
  </si>
  <si>
    <t>Міська програма "Реабілітаційна допомога"</t>
  </si>
  <si>
    <t xml:space="preserve">Міська програма "Укріплення та розширення  побратимских відносин" </t>
  </si>
  <si>
    <t xml:space="preserve">Міська програма "Простір розвитку обдарованості" </t>
  </si>
  <si>
    <t xml:space="preserve">Міська програма "Фінансова підтримка закладів охорони здоров’я, що надають первинну медичну допомогу" </t>
  </si>
  <si>
    <t>Міська програма "Медична допомога вагітним, породіллям та новонародженим"</t>
  </si>
  <si>
    <t xml:space="preserve">Міська програма "Стоматологічна допомога
окремим верствам населення м. Мелітополя"  </t>
  </si>
  <si>
    <t>07.12.2018 № 3/1</t>
  </si>
  <si>
    <t>07.12.2018 № 3/2</t>
  </si>
  <si>
    <t>07.12.2018 № 3/3</t>
  </si>
  <si>
    <t>07.12.2018 № 3/5</t>
  </si>
  <si>
    <t>07.12.2018 № 3/6</t>
  </si>
  <si>
    <t>07.12.2018 № 3/7</t>
  </si>
  <si>
    <t>07.12.2018 № 3/8</t>
  </si>
  <si>
    <t>07.12.2018 № 3/9</t>
  </si>
  <si>
    <t>07.12.2018 № 3/10</t>
  </si>
  <si>
    <t>07.12.2018 № 3/11</t>
  </si>
  <si>
    <t>07.12.2018 № 3/12</t>
  </si>
  <si>
    <t>07.12.2018 № 3/13</t>
  </si>
  <si>
    <t>07.12.2018 № 3/14</t>
  </si>
  <si>
    <t>07.12.2018 № 3/15</t>
  </si>
  <si>
    <t>07.12.2018 № 3/16</t>
  </si>
  <si>
    <t>07.12.2018 № 3/17</t>
  </si>
  <si>
    <t>07.12.2018 № 3/18</t>
  </si>
  <si>
    <t>07.12.2018 № 3/19</t>
  </si>
  <si>
    <t>07.12.2018 № 3/20</t>
  </si>
  <si>
    <t>07.12.2018 № 3/21</t>
  </si>
  <si>
    <t>07.12.2018 № 3/22</t>
  </si>
  <si>
    <t>07.12.2018 № 3/23</t>
  </si>
  <si>
    <t>07.12.2018 № 3/24</t>
  </si>
  <si>
    <t>07.12.2018 № 3/25</t>
  </si>
  <si>
    <t>07.12.2018 № 3/26</t>
  </si>
  <si>
    <t>07.12.2018 № 3/28</t>
  </si>
  <si>
    <t>07.12.2018 № 3/29</t>
  </si>
  <si>
    <t>07.12.2018 № 3/30</t>
  </si>
  <si>
    <t>07.12.2018 № 3/31</t>
  </si>
  <si>
    <t>07.12.2018 № 3/32</t>
  </si>
  <si>
    <t>07.12.2018 № 3/33</t>
  </si>
  <si>
    <t>07.12.2018 № 3/34</t>
  </si>
  <si>
    <t>07.12.2018 № 3/35</t>
  </si>
  <si>
    <t>07.12.2018 № 3/36</t>
  </si>
  <si>
    <t>07.12.2018 № 3/37</t>
  </si>
  <si>
    <t>07.12.2018 № 3/38</t>
  </si>
  <si>
    <t>07.12.2018 № 3/39</t>
  </si>
  <si>
    <t>07.12.2018 № 3/40</t>
  </si>
  <si>
    <t>07.12.2018 № 3/41</t>
  </si>
  <si>
    <t>07.12.2018 № 3/42</t>
  </si>
  <si>
    <t>07.12.2018 № 3/43</t>
  </si>
  <si>
    <t>07.12.2018 № 3/44</t>
  </si>
  <si>
    <t>07.12.2018 № 3/45</t>
  </si>
  <si>
    <t>07.12.2018 № 3/46</t>
  </si>
  <si>
    <t>07.12.2018 № 3/47</t>
  </si>
  <si>
    <t>07.12.2018 № 3/48</t>
  </si>
  <si>
    <t>07.12.2018 № 3/49</t>
  </si>
  <si>
    <t>07.12.2018 № 3/50</t>
  </si>
  <si>
    <t>07.12.2018 № 3/51</t>
  </si>
  <si>
    <t>07.12.2018 № 3/52</t>
  </si>
  <si>
    <t>07.12.2018 № 3/53</t>
  </si>
  <si>
    <t>07.12.2018 № 3/54</t>
  </si>
  <si>
    <t>07.12.2018 № 3/55</t>
  </si>
  <si>
    <t>07.12.2018 № 3/56</t>
  </si>
  <si>
    <t>07.12.2018 № 3/57</t>
  </si>
  <si>
    <t>07.12.2018 № 3/58</t>
  </si>
  <si>
    <t>07.12.2018 № 3/59</t>
  </si>
  <si>
    <t>07.12.2018 № 3/60</t>
  </si>
  <si>
    <t>07.12.2018 № 3/61</t>
  </si>
  <si>
    <t>07.12.2018 № 3/62</t>
  </si>
  <si>
    <t>07.12.2018 № 3/63</t>
  </si>
  <si>
    <t>07.12.2018 № 3/64</t>
  </si>
  <si>
    <t>07.12.2018 № 3/65</t>
  </si>
  <si>
    <t>07.12.2018 № 3/66</t>
  </si>
  <si>
    <t>07.12.2018 № 3/4</t>
  </si>
  <si>
    <t>21.08.2017 №  4/7</t>
  </si>
  <si>
    <t xml:space="preserve">30.07.2015 № 5/6 </t>
  </si>
  <si>
    <t>30.09.2016 № 5/17</t>
  </si>
  <si>
    <t xml:space="preserve">Міська програма "Розвиток діяльності національно-культурних товариств м.Мелітополя" </t>
  </si>
  <si>
    <t>3700000</t>
  </si>
  <si>
    <t>Фінансове управління Мелітопольської міської ради Запорізької області</t>
  </si>
  <si>
    <t>3719800</t>
  </si>
  <si>
    <t>9800</t>
  </si>
  <si>
    <t xml:space="preserve">Субвенція з місцевого бюджету державному бюджету на виконання програм соціально-економічного розвитку регіонів </t>
  </si>
  <si>
    <t xml:space="preserve">Міська програма «Матеріально – технічне забезпечення Мелітопольського міського управління Головного управління Держпродспоживслужби в Запорізькій області» </t>
  </si>
  <si>
    <t xml:space="preserve">Міська програма «Надання шефської допомоги військовим частинам Збройних Сил України та Національної гвардії України» </t>
  </si>
  <si>
    <t xml:space="preserve">Міська програма «Матеріально-технічне забезпечення Мелітопольського МВ УСБУ в Запорізькій області» </t>
  </si>
  <si>
    <t xml:space="preserve">Міська програма «Матеріально-технічне забезпечення Державної установи "Мелітопольська установа виконання покарань (№ 144)» </t>
  </si>
  <si>
    <t xml:space="preserve">Міська програма «Підвищення рівня обслуговування платників податків у м. Мелітополі» </t>
  </si>
  <si>
    <t xml:space="preserve">Міська програма «Розбудова спортивної інфраструктури міста Мелітополя» </t>
  </si>
  <si>
    <t xml:space="preserve">Міська програма «Громадський порядок» </t>
  </si>
  <si>
    <t>Міська програма «Матеріально-технічне забезпечення регіонального сервісного центру МВС в Запорізькій області"</t>
  </si>
  <si>
    <t>Міська програма "Поповнення статутного капіталу комунального підприємства «Чистота» Мелітопольської міської ради Запорізької області"</t>
  </si>
  <si>
    <t>Міська програма "Поповнення статутного капіталу комунального підприємства «Мелітопольський міський парк культури і відпочинку ім. Горького» Мелітопольської міської ради Запорізької області"</t>
  </si>
  <si>
    <t xml:space="preserve">Міська програма "Утримання та благоустрій території комунального підприємства «Мелітопольський міський парк культури і відпочинку ім. Горького» Мелітопольської міської ради Запорізької області" </t>
  </si>
  <si>
    <t>1511010</t>
  </si>
  <si>
    <t>1010</t>
  </si>
  <si>
    <t>Надання дошкільної освіти</t>
  </si>
  <si>
    <t>1511090</t>
  </si>
  <si>
    <t xml:space="preserve">Надання позашкільної освіти позашкільними закладами освіти, заходи із позашкільної роботи з дітьми </t>
  </si>
  <si>
    <t>1511100</t>
  </si>
  <si>
    <t>1100</t>
  </si>
  <si>
    <t>Надання спеціальної освіти школами естетичного виховання (музичними, художніми, хореографічними, театральними, хоровими, мистецькими)</t>
  </si>
  <si>
    <t>1517321</t>
  </si>
  <si>
    <t>7321</t>
  </si>
  <si>
    <t>1517322</t>
  </si>
  <si>
    <t>1517325</t>
  </si>
  <si>
    <t>1517330</t>
  </si>
  <si>
    <t>1517366</t>
  </si>
  <si>
    <t>1518311</t>
  </si>
  <si>
    <t>1517693</t>
  </si>
  <si>
    <t>7322</t>
  </si>
  <si>
    <t>7325</t>
  </si>
  <si>
    <t>7330</t>
  </si>
  <si>
    <t>7366</t>
  </si>
  <si>
    <t>Будівництво освітніх установ та закладів</t>
  </si>
  <si>
    <t>Будівництво медичних установ та закладів</t>
  </si>
  <si>
    <t>Будівництво споруд, установ та закладів фізичної культури і спорту</t>
  </si>
  <si>
    <t>Будівництво інших об'єктів соціальної та виробничої інфраструктури комунальної власності</t>
  </si>
  <si>
    <t>Реалізація проектів в рамках Надзвичайної кредитної програми для відновлення України</t>
  </si>
  <si>
    <t>1516030</t>
  </si>
  <si>
    <t>22.02.2019 № 4/4</t>
  </si>
  <si>
    <t>22.02.2019 № 4/5</t>
  </si>
  <si>
    <t>22.02.2019 № 4/3</t>
  </si>
  <si>
    <t>22.02.2019 № 4/11</t>
  </si>
  <si>
    <t>07.12.2018 № 3/68</t>
  </si>
  <si>
    <t>22.02.2019 № 4/15</t>
  </si>
  <si>
    <t>22.02.2019 № 4/19</t>
  </si>
  <si>
    <t>22.02.2019 № 4/13</t>
  </si>
  <si>
    <t>22.02.2019 № 4/12</t>
  </si>
  <si>
    <t>22.02.2019 № 4/14</t>
  </si>
  <si>
    <t>07.12.2018 № 3/72</t>
  </si>
  <si>
    <t>0712090</t>
  </si>
  <si>
    <t>2090</t>
  </si>
  <si>
    <t>0722</t>
  </si>
  <si>
    <t>Спеціалізована амбулаторно-поліклінічна допомога населенню</t>
  </si>
  <si>
    <t>1216040</t>
  </si>
  <si>
    <t>6040</t>
  </si>
  <si>
    <t>Заходи, пов’язані з поліпшенням питної води</t>
  </si>
  <si>
    <t>Міська програма "Підвищення продуктивності та стабільної роботи об"єктів водопостачання та водопровідних мереж"</t>
  </si>
  <si>
    <t>1515031</t>
  </si>
  <si>
    <t>5031</t>
  </si>
  <si>
    <t>Утримання та навчально-тренувальна робота комунальних дитячо-юнацьких спортивних шкіл</t>
  </si>
  <si>
    <t>1217693</t>
  </si>
  <si>
    <t xml:space="preserve">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управління житлово-комунального господарства Мелітопольської міської ради Запорізької області"  </t>
  </si>
  <si>
    <t>29.03.2019 № 4/3</t>
  </si>
  <si>
    <t>29.03.2019 № 4/1</t>
  </si>
  <si>
    <t>Міська програма "Лікувальна-діагностична та лабораторна медична допомога"</t>
  </si>
  <si>
    <t>29.03.2019 № 4/13</t>
  </si>
  <si>
    <t>0717363</t>
  </si>
  <si>
    <t>7363</t>
  </si>
  <si>
    <t>Виконання інвестиційних проектів в рамках здійснення заходів щодо соціально-економічного розвитку окремих територій</t>
  </si>
  <si>
    <t xml:space="preserve">Міська програма "Забезпечення житлом дітей-сиріт та дітей, позбавлених батьківського піклування, а також осіб з їх числа на 2019-2023 роки у м. Мелітополі" </t>
  </si>
  <si>
    <t>Міська програма "Розвиток та популяризація легкої атлетики в місті Мелітополі"</t>
  </si>
  <si>
    <t xml:space="preserve">Міська програма "Відзначення переможців міських конкурсів" </t>
  </si>
  <si>
    <t>1216020</t>
  </si>
  <si>
    <t>Забезпечення функціонування підприємств, установ та організацій, що виробляють, виконують та/або надають житлово-комунальні послуги</t>
  </si>
  <si>
    <t>1517361</t>
  </si>
  <si>
    <t>7361</t>
  </si>
  <si>
    <t>Співфінансування інвестиційних проектів, що реалізуються за рахунок коштів державного фонду регіонального розвитку</t>
  </si>
  <si>
    <t>Міська програма "Забезпечення функціонування товариства з обмеженою відповідальністю "Тепло-Мелітополь"</t>
  </si>
  <si>
    <t>19.04.2019 №5/16</t>
  </si>
  <si>
    <t>19.04.2019 № 5/3</t>
  </si>
  <si>
    <t>19.04.2019 № 5/5</t>
  </si>
  <si>
    <t>Міська  програма "Покращення діагностики та профілактики злоякісних новоутворень серед жіночого та чоловічого населення  м. Мелітополя"</t>
  </si>
  <si>
    <t>19.04.2019 № 5/10</t>
  </si>
  <si>
    <t>19.04.2019 № 5/12</t>
  </si>
  <si>
    <t>Міська програма "Забезпечення виконання грошових зобов’язань, які виникли на підставі судових рішень про стягнення коштів міського бюджету, боржником по яких є відділ капітального будівництва Мелітопольської міської ради Запорізької області"</t>
  </si>
  <si>
    <t>1216013</t>
  </si>
  <si>
    <t>6013</t>
  </si>
  <si>
    <t>Забезпечення діяльності водопровідно-каналізаційного господарства</t>
  </si>
  <si>
    <t>Міська програма "Підвищення продуктивності та стабільної роботи об’єктів водовідведення та каналізаційних мереж"</t>
  </si>
  <si>
    <t>Міська програма "Інформаційна підтримка інклюзивного освітнього середовища"</t>
  </si>
  <si>
    <t>0712010</t>
  </si>
  <si>
    <t>0712144</t>
  </si>
  <si>
    <t>0712151</t>
  </si>
  <si>
    <t>2144</t>
  </si>
  <si>
    <t>2151</t>
  </si>
  <si>
    <t>Централізовані заходи з лікування хворих на цукровий та нецукровий діабет</t>
  </si>
  <si>
    <t>Забезпечення діяльності інших закладів у сфері охорони здоров’я</t>
  </si>
  <si>
    <t>Міська програма "Багатопрофільна стаціонарна та амбулаторна медична допомога населенню"</t>
  </si>
  <si>
    <t>3719770</t>
  </si>
  <si>
    <t>9770</t>
  </si>
  <si>
    <t xml:space="preserve">Інші субвенції з місцевого бюджету </t>
  </si>
  <si>
    <t>Міська програма "Технічна підтримка інклюзивного освітнього середовища"</t>
  </si>
  <si>
    <t>30.05.2019 №5/14</t>
  </si>
  <si>
    <t>30.05.2019 № 5/10</t>
  </si>
  <si>
    <t>30.05.2019 №5/5</t>
  </si>
  <si>
    <t>30.05.2019 №5/4</t>
  </si>
  <si>
    <t>30.05.2019 №5/15</t>
  </si>
  <si>
    <t xml:space="preserve">Міська програма «Покращення якості обслуговування клієнтів» </t>
  </si>
  <si>
    <t xml:space="preserve">Міська програма "Реалізація інвестиційного проекту "Капітальний ремонт мереж вуличного освітлення в м. Мелітополі шляхом технічного переоснащення LED-світильниками" </t>
  </si>
  <si>
    <t>30.05.2019 № 5/7</t>
  </si>
  <si>
    <t>1516090</t>
  </si>
  <si>
    <t>26.06.2019 № 4/9</t>
  </si>
  <si>
    <t>1518350</t>
  </si>
  <si>
    <t>8350</t>
  </si>
  <si>
    <t>Здійснення природоохоронних заходів на об"єктах комунальної власності за рахунок субвенції з державного бюджету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</si>
</sst>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4" x14ac:knownFonts="1">
    <font>
      <sz val="10"/>
      <name val="Arial Cyr"/>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4"/>
      <name val="Times New Roman"/>
      <family val="1"/>
      <charset val="204"/>
    </font>
    <font>
      <i/>
      <sz val="14"/>
      <name val="Times New Roman"/>
      <family val="1"/>
      <charset val="204"/>
    </font>
    <font>
      <sz val="10"/>
      <name val="Arial Cyr"/>
      <family val="2"/>
      <charset val="204"/>
    </font>
    <font>
      <sz val="10"/>
      <name val="Times New Roman"/>
      <family val="1"/>
      <charset val="204"/>
    </font>
    <font>
      <b/>
      <sz val="14"/>
      <name val="Times New Roman"/>
      <family val="1"/>
      <charset val="204"/>
    </font>
    <font>
      <i/>
      <sz val="10"/>
      <name val="Times New Roman"/>
      <family val="1"/>
      <charset val="204"/>
    </font>
    <font>
      <i/>
      <sz val="12"/>
      <name val="Times New Roman"/>
      <family val="1"/>
      <charset val="204"/>
    </font>
    <font>
      <sz val="12"/>
      <name val="Times New Roman"/>
      <family val="1"/>
      <charset val="204"/>
    </font>
    <font>
      <b/>
      <sz val="12"/>
      <name val="Times New Roman"/>
      <family val="1"/>
      <charset val="204"/>
    </font>
    <font>
      <b/>
      <sz val="11"/>
      <name val="Times New Roman"/>
      <family val="1"/>
      <charset val="204"/>
    </font>
    <font>
      <b/>
      <i/>
      <sz val="14"/>
      <name val="Times New Roman"/>
      <family val="1"/>
      <charset val="204"/>
    </font>
    <font>
      <b/>
      <sz val="10"/>
      <name val="Times New Roman"/>
      <family val="1"/>
      <charset val="204"/>
    </font>
    <font>
      <sz val="14"/>
      <name val="Arial"/>
      <family val="2"/>
      <charset val="204"/>
    </font>
    <font>
      <sz val="14"/>
      <name val="Arial Cyr"/>
      <family val="2"/>
      <charset val="204"/>
    </font>
    <font>
      <sz val="14"/>
      <color indexed="8"/>
      <name val="Times New Roman"/>
      <family val="1"/>
      <charset val="204"/>
    </font>
    <font>
      <sz val="8"/>
      <name val="Arial Cyr"/>
      <family val="2"/>
      <charset val="204"/>
    </font>
    <font>
      <i/>
      <sz val="14"/>
      <color indexed="10"/>
      <name val="Times New Roman"/>
      <family val="1"/>
      <charset val="204"/>
    </font>
  </fonts>
  <fills count="20">
    <fill>
      <patternFill patternType="none"/>
    </fill>
    <fill>
      <patternFill patternType="gray125"/>
    </fill>
    <fill>
      <patternFill patternType="solid">
        <fgColor indexed="45"/>
        <bgColor indexed="29"/>
      </patternFill>
    </fill>
    <fill>
      <patternFill patternType="solid">
        <fgColor indexed="42"/>
        <bgColor indexed="27"/>
      </patternFill>
    </fill>
    <fill>
      <patternFill patternType="solid">
        <fgColor indexed="47"/>
        <bgColor indexed="22"/>
      </patternFill>
    </fill>
    <fill>
      <patternFill patternType="solid">
        <fgColor indexed="20"/>
        <bgColor indexed="36"/>
      </patternFill>
    </fill>
    <fill>
      <patternFill patternType="solid">
        <fgColor indexed="49"/>
        <bgColor indexed="4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41"/>
        <bgColor indexed="64"/>
      </patternFill>
    </fill>
    <fill>
      <patternFill patternType="solid">
        <fgColor indexed="48"/>
        <bgColor indexed="64"/>
      </patternFill>
    </fill>
    <fill>
      <patternFill patternType="solid">
        <fgColor indexed="9"/>
        <bgColor indexed="64"/>
      </patternFill>
    </fill>
    <fill>
      <patternFill patternType="solid">
        <fgColor indexed="13"/>
        <bgColor indexed="64"/>
      </patternFill>
    </fill>
    <fill>
      <patternFill patternType="solid">
        <fgColor indexed="41"/>
        <bgColor indexed="26"/>
      </patternFill>
    </fill>
  </fills>
  <borders count="29">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s>
  <cellStyleXfs count="24">
    <xf numFmtId="0" fontId="0" fillId="0" borderId="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10" borderId="0" applyNumberFormat="0" applyBorder="0" applyAlignment="0" applyProtection="0"/>
    <xf numFmtId="0" fontId="2" fillId="4" borderId="1" applyNumberFormat="0" applyAlignment="0" applyProtection="0"/>
    <xf numFmtId="0" fontId="3" fillId="11" borderId="2" applyNumberFormat="0" applyAlignment="0" applyProtection="0"/>
    <xf numFmtId="0" fontId="4" fillId="11" borderId="1" applyNumberFormat="0" applyAlignment="0" applyProtection="0"/>
    <xf numFmtId="0" fontId="5" fillId="0" borderId="3" applyNumberFormat="0" applyFill="0" applyAlignment="0" applyProtection="0"/>
    <xf numFmtId="0" fontId="6" fillId="0" borderId="4" applyNumberFormat="0" applyFill="0" applyAlignment="0" applyProtection="0"/>
    <xf numFmtId="0" fontId="7" fillId="0" borderId="5" applyNumberFormat="0" applyFill="0" applyAlignment="0" applyProtection="0"/>
    <xf numFmtId="0" fontId="7" fillId="0" borderId="0" applyNumberFormat="0" applyFill="0" applyBorder="0" applyAlignment="0" applyProtection="0"/>
    <xf numFmtId="0" fontId="8" fillId="0" borderId="6" applyNumberFormat="0" applyFill="0" applyAlignment="0" applyProtection="0"/>
    <xf numFmtId="0" fontId="9" fillId="12" borderId="7" applyNumberFormat="0" applyAlignment="0" applyProtection="0"/>
    <xf numFmtId="0" fontId="10" fillId="0" borderId="0" applyNumberFormat="0" applyFill="0" applyBorder="0" applyAlignment="0" applyProtection="0"/>
    <xf numFmtId="0" fontId="11" fillId="13" borderId="0" applyNumberFormat="0" applyBorder="0" applyAlignment="0" applyProtection="0"/>
    <xf numFmtId="0" fontId="12" fillId="2" borderId="0" applyNumberFormat="0" applyBorder="0" applyAlignment="0" applyProtection="0"/>
    <xf numFmtId="0" fontId="13" fillId="0" borderId="0" applyNumberFormat="0" applyFill="0" applyBorder="0" applyAlignment="0" applyProtection="0"/>
    <xf numFmtId="0" fontId="19" fillId="14" borderId="8" applyNumberFormat="0" applyAlignment="0" applyProtection="0"/>
    <xf numFmtId="0" fontId="14" fillId="0" borderId="9" applyNumberFormat="0" applyFill="0" applyAlignment="0" applyProtection="0"/>
    <xf numFmtId="0" fontId="15" fillId="0" borderId="0" applyNumberFormat="0" applyFill="0" applyBorder="0" applyAlignment="0" applyProtection="0"/>
    <xf numFmtId="0" fontId="16" fillId="3" borderId="0" applyNumberFormat="0" applyBorder="0" applyAlignment="0" applyProtection="0"/>
  </cellStyleXfs>
  <cellXfs count="238">
    <xf numFmtId="0" fontId="0" fillId="0" borderId="0" xfId="0"/>
    <xf numFmtId="0" fontId="20" fillId="15" borderId="0" xfId="0" applyFont="1" applyFill="1"/>
    <xf numFmtId="0" fontId="20" fillId="16" borderId="0" xfId="0" applyFont="1" applyFill="1"/>
    <xf numFmtId="0" fontId="17" fillId="0" borderId="10" xfId="0" applyFont="1" applyFill="1" applyBorder="1" applyAlignment="1">
      <alignment vertical="top" wrapText="1"/>
    </xf>
    <xf numFmtId="0" fontId="17" fillId="0" borderId="10" xfId="0" applyFont="1" applyFill="1" applyBorder="1" applyAlignment="1">
      <alignment horizontal="center" vertical="center"/>
    </xf>
    <xf numFmtId="0" fontId="17" fillId="17" borderId="10" xfId="0" applyFont="1" applyFill="1" applyBorder="1" applyAlignment="1">
      <alignment horizontal="center" vertical="center"/>
    </xf>
    <xf numFmtId="0" fontId="17" fillId="0" borderId="10" xfId="0" applyFont="1" applyFill="1" applyBorder="1" applyAlignment="1">
      <alignment horizontal="center" vertical="center" wrapText="1"/>
    </xf>
    <xf numFmtId="49" fontId="17" fillId="0" borderId="10" xfId="0" applyNumberFormat="1" applyFont="1" applyFill="1" applyBorder="1" applyAlignment="1" applyProtection="1">
      <alignment horizontal="center" vertical="center" wrapText="1"/>
      <protection locked="0"/>
    </xf>
    <xf numFmtId="0" fontId="17" fillId="0" borderId="10" xfId="0" applyFont="1" applyBorder="1" applyAlignment="1">
      <alignment horizontal="center" vertical="center"/>
    </xf>
    <xf numFmtId="0" fontId="17" fillId="17" borderId="10" xfId="0" applyFont="1" applyFill="1" applyBorder="1" applyAlignment="1">
      <alignment horizontal="center" vertical="center" wrapText="1"/>
    </xf>
    <xf numFmtId="0" fontId="21" fillId="0" borderId="10" xfId="0" applyFont="1" applyFill="1" applyBorder="1" applyAlignment="1">
      <alignment horizontal="center" vertical="center"/>
    </xf>
    <xf numFmtId="1" fontId="17" fillId="17" borderId="10" xfId="0" applyNumberFormat="1" applyFont="1" applyFill="1" applyBorder="1" applyAlignment="1">
      <alignment horizontal="center" vertical="center"/>
    </xf>
    <xf numFmtId="1" fontId="17" fillId="0" borderId="10" xfId="0" applyNumberFormat="1" applyFont="1" applyFill="1" applyBorder="1" applyAlignment="1">
      <alignment horizontal="center" vertical="center"/>
    </xf>
    <xf numFmtId="49" fontId="18" fillId="0" borderId="10" xfId="0" applyNumberFormat="1" applyFont="1" applyFill="1" applyBorder="1" applyAlignment="1" applyProtection="1">
      <alignment horizontal="center" vertical="center" wrapText="1"/>
      <protection locked="0"/>
    </xf>
    <xf numFmtId="49" fontId="18" fillId="0" borderId="10" xfId="0" applyNumberFormat="1" applyFont="1" applyBorder="1" applyAlignment="1" applyProtection="1">
      <alignment horizontal="center" vertical="center" wrapText="1"/>
      <protection locked="0"/>
    </xf>
    <xf numFmtId="0" fontId="18" fillId="0" borderId="10" xfId="0" applyFont="1" applyBorder="1" applyAlignment="1" applyProtection="1">
      <alignment vertical="top" wrapText="1"/>
      <protection locked="0"/>
    </xf>
    <xf numFmtId="49" fontId="18" fillId="0" borderId="11" xfId="0" applyNumberFormat="1" applyFont="1" applyBorder="1" applyAlignment="1">
      <alignment horizontal="right" vertical="center"/>
    </xf>
    <xf numFmtId="0" fontId="18" fillId="0" borderId="10" xfId="0" applyFont="1" applyFill="1" applyBorder="1" applyAlignment="1">
      <alignment horizontal="center" vertical="center"/>
    </xf>
    <xf numFmtId="0" fontId="22" fillId="15" borderId="0" xfId="0" applyFont="1" applyFill="1"/>
    <xf numFmtId="49" fontId="23" fillId="15" borderId="0" xfId="0" applyNumberFormat="1" applyFont="1" applyFill="1" applyBorder="1" applyAlignment="1" applyProtection="1">
      <alignment horizontal="center" vertical="center" wrapText="1"/>
      <protection locked="0"/>
    </xf>
    <xf numFmtId="0" fontId="23" fillId="15" borderId="0" xfId="0" applyFont="1" applyFill="1" applyBorder="1" applyAlignment="1">
      <alignment wrapText="1"/>
    </xf>
    <xf numFmtId="0" fontId="23" fillId="15" borderId="0" xfId="0" applyFont="1" applyFill="1" applyBorder="1" applyAlignment="1" applyProtection="1">
      <alignment vertical="top" wrapText="1"/>
      <protection locked="0"/>
    </xf>
    <xf numFmtId="0" fontId="23" fillId="15" borderId="0" xfId="0" applyFont="1" applyFill="1" applyBorder="1" applyAlignment="1">
      <alignment horizontal="center"/>
    </xf>
    <xf numFmtId="49" fontId="17" fillId="0" borderId="10" xfId="0" applyNumberFormat="1" applyFont="1" applyBorder="1" applyAlignment="1" applyProtection="1">
      <alignment horizontal="center" vertical="center" wrapText="1"/>
      <protection locked="0"/>
    </xf>
    <xf numFmtId="0" fontId="17" fillId="0" borderId="10" xfId="0" applyFont="1" applyBorder="1" applyAlignment="1">
      <alignment vertical="center" wrapText="1"/>
    </xf>
    <xf numFmtId="49" fontId="17" fillId="0" borderId="10" xfId="0" applyNumberFormat="1" applyFont="1" applyBorder="1" applyAlignment="1">
      <alignment horizontal="center" vertical="center"/>
    </xf>
    <xf numFmtId="0" fontId="17" fillId="0" borderId="10" xfId="0" applyFont="1" applyBorder="1" applyAlignment="1">
      <alignment horizontal="justify" wrapText="1"/>
    </xf>
    <xf numFmtId="0" fontId="17" fillId="0" borderId="10" xfId="0" applyFont="1" applyBorder="1" applyAlignment="1">
      <alignment wrapText="1"/>
    </xf>
    <xf numFmtId="0" fontId="18" fillId="0" borderId="10" xfId="0" applyFont="1" applyFill="1" applyBorder="1" applyAlignment="1" applyProtection="1">
      <alignment horizontal="left" vertical="top" wrapText="1"/>
      <protection locked="0"/>
    </xf>
    <xf numFmtId="0" fontId="18" fillId="0" borderId="10" xfId="0" applyFont="1" applyFill="1" applyBorder="1" applyAlignment="1" applyProtection="1">
      <alignment vertical="top" wrapText="1"/>
      <protection locked="0"/>
    </xf>
    <xf numFmtId="0" fontId="17" fillId="0" borderId="10" xfId="0" applyFont="1" applyBorder="1" applyAlignment="1" applyProtection="1">
      <alignment vertical="top" wrapText="1"/>
      <protection locked="0"/>
    </xf>
    <xf numFmtId="0" fontId="18" fillId="0" borderId="10" xfId="0" applyFont="1" applyFill="1" applyBorder="1" applyAlignment="1">
      <alignment horizontal="left" vertical="top" wrapText="1"/>
    </xf>
    <xf numFmtId="0" fontId="20" fillId="0" borderId="0" xfId="0" applyFont="1"/>
    <xf numFmtId="0" fontId="24" fillId="0" borderId="0" xfId="0" applyFont="1"/>
    <xf numFmtId="0" fontId="17" fillId="0" borderId="0" xfId="0" applyFont="1"/>
    <xf numFmtId="0" fontId="21" fillId="0" borderId="0" xfId="0" applyFont="1" applyFill="1"/>
    <xf numFmtId="0" fontId="17" fillId="15" borderId="0" xfId="0" applyFont="1" applyFill="1"/>
    <xf numFmtId="0" fontId="18" fillId="15" borderId="0" xfId="0" applyFont="1" applyFill="1"/>
    <xf numFmtId="0" fontId="20" fillId="18" borderId="0" xfId="0" applyFont="1" applyFill="1"/>
    <xf numFmtId="0" fontId="22" fillId="0" borderId="0" xfId="0" applyFont="1"/>
    <xf numFmtId="0" fontId="22" fillId="16" borderId="0" xfId="0" applyFont="1" applyFill="1"/>
    <xf numFmtId="0" fontId="22" fillId="19" borderId="0" xfId="0" applyFont="1" applyFill="1"/>
    <xf numFmtId="0" fontId="17" fillId="0" borderId="10" xfId="0" applyFont="1" applyFill="1" applyBorder="1" applyAlignment="1">
      <alignment vertical="center" wrapText="1"/>
    </xf>
    <xf numFmtId="0" fontId="18" fillId="0" borderId="10" xfId="0" applyFont="1" applyFill="1" applyBorder="1" applyAlignment="1">
      <alignment vertical="center" wrapText="1"/>
    </xf>
    <xf numFmtId="0" fontId="28" fillId="0" borderId="0" xfId="0" applyFont="1"/>
    <xf numFmtId="49" fontId="24" fillId="15" borderId="0" xfId="0" applyNumberFormat="1" applyFont="1" applyFill="1" applyBorder="1" applyAlignment="1" applyProtection="1">
      <alignment horizontal="center" vertical="center" wrapText="1"/>
      <protection locked="0"/>
    </xf>
    <xf numFmtId="0" fontId="24" fillId="15" borderId="0" xfId="0" applyFont="1" applyFill="1" applyBorder="1" applyAlignment="1">
      <alignment wrapText="1"/>
    </xf>
    <xf numFmtId="0" fontId="24" fillId="15" borderId="0" xfId="0" applyFont="1" applyFill="1" applyBorder="1" applyAlignment="1">
      <alignment horizontal="center"/>
    </xf>
    <xf numFmtId="0" fontId="24" fillId="15" borderId="0" xfId="0" applyFont="1" applyFill="1" applyAlignment="1">
      <alignment horizontal="left"/>
    </xf>
    <xf numFmtId="0" fontId="18" fillId="0" borderId="10" xfId="0" applyFont="1" applyFill="1" applyBorder="1" applyAlignment="1">
      <alignment vertical="top" wrapText="1"/>
    </xf>
    <xf numFmtId="0" fontId="17" fillId="0" borderId="10" xfId="0" applyFont="1" applyFill="1" applyBorder="1" applyAlignment="1" applyProtection="1">
      <alignment horizontal="left" vertical="top" wrapText="1"/>
      <protection locked="0"/>
    </xf>
    <xf numFmtId="1" fontId="17" fillId="0" borderId="10" xfId="0" applyNumberFormat="1" applyFont="1" applyBorder="1" applyAlignment="1">
      <alignment horizontal="center" vertical="top" wrapText="1"/>
    </xf>
    <xf numFmtId="0" fontId="20" fillId="17" borderId="0" xfId="0" applyFont="1" applyFill="1"/>
    <xf numFmtId="0" fontId="28" fillId="15" borderId="0" xfId="0" applyFont="1" applyFill="1"/>
    <xf numFmtId="0" fontId="17" fillId="0" borderId="10" xfId="0" applyFont="1" applyFill="1" applyBorder="1" applyAlignment="1">
      <alignment wrapText="1"/>
    </xf>
    <xf numFmtId="49" fontId="17" fillId="0" borderId="10" xfId="0" applyNumberFormat="1" applyFont="1" applyFill="1" applyBorder="1" applyAlignment="1" applyProtection="1">
      <alignment horizontal="center" vertical="center"/>
      <protection locked="0"/>
    </xf>
    <xf numFmtId="0" fontId="17" fillId="0" borderId="10" xfId="0" applyFont="1" applyFill="1" applyBorder="1" applyAlignment="1">
      <alignment horizontal="left" vertical="center" wrapText="1"/>
    </xf>
    <xf numFmtId="0" fontId="29" fillId="0" borderId="0" xfId="0" applyFont="1"/>
    <xf numFmtId="1" fontId="29" fillId="0" borderId="0" xfId="0" applyNumberFormat="1" applyFont="1"/>
    <xf numFmtId="0" fontId="30" fillId="0" borderId="0" xfId="0" applyFont="1"/>
    <xf numFmtId="0" fontId="18" fillId="0" borderId="10" xfId="0" applyFont="1" applyFill="1" applyBorder="1" applyAlignment="1">
      <alignment horizontal="left" wrapText="1"/>
    </xf>
    <xf numFmtId="3" fontId="17" fillId="0" borderId="10" xfId="0" applyNumberFormat="1" applyFont="1" applyFill="1" applyBorder="1" applyAlignment="1">
      <alignment horizontal="center" vertical="center"/>
    </xf>
    <xf numFmtId="0" fontId="18" fillId="0" borderId="10" xfId="0" applyFont="1" applyBorder="1" applyAlignment="1">
      <alignment horizontal="center" vertical="center"/>
    </xf>
    <xf numFmtId="3" fontId="18" fillId="0" borderId="10" xfId="0" applyNumberFormat="1" applyFont="1" applyFill="1" applyBorder="1" applyAlignment="1">
      <alignment horizontal="center" vertical="center"/>
    </xf>
    <xf numFmtId="0" fontId="17" fillId="0" borderId="10" xfId="0" applyFont="1" applyBorder="1" applyAlignment="1">
      <alignment horizontal="left" vertical="top" wrapText="1"/>
    </xf>
    <xf numFmtId="49" fontId="20" fillId="0" borderId="0" xfId="0" applyNumberFormat="1" applyFont="1" applyFill="1" applyAlignment="1">
      <alignment horizontal="right"/>
    </xf>
    <xf numFmtId="49" fontId="17" fillId="0" borderId="11" xfId="0" applyNumberFormat="1" applyFont="1" applyFill="1" applyBorder="1" applyAlignment="1">
      <alignment horizontal="right" vertical="center"/>
    </xf>
    <xf numFmtId="49" fontId="17" fillId="0" borderId="11" xfId="0" applyNumberFormat="1" applyFont="1" applyBorder="1" applyAlignment="1">
      <alignment horizontal="right" vertical="center"/>
    </xf>
    <xf numFmtId="49" fontId="17" fillId="0" borderId="0" xfId="0" applyNumberFormat="1" applyFont="1" applyFill="1" applyAlignment="1">
      <alignment horizontal="right"/>
    </xf>
    <xf numFmtId="49" fontId="18" fillId="0" borderId="11" xfId="0" applyNumberFormat="1" applyFont="1" applyFill="1" applyBorder="1" applyAlignment="1">
      <alignment horizontal="right" vertical="center"/>
    </xf>
    <xf numFmtId="0" fontId="18" fillId="0" borderId="10" xfId="0" applyFont="1" applyFill="1" applyBorder="1" applyAlignment="1">
      <alignment horizontal="left" vertical="center" wrapText="1"/>
    </xf>
    <xf numFmtId="0" fontId="18" fillId="0" borderId="10" xfId="0" applyFont="1" applyFill="1" applyBorder="1" applyAlignment="1">
      <alignment horizontal="center" vertical="center" wrapText="1"/>
    </xf>
    <xf numFmtId="0" fontId="25" fillId="0" borderId="10" xfId="0" applyFont="1" applyFill="1" applyBorder="1" applyAlignment="1">
      <alignment horizontal="center" wrapText="1"/>
    </xf>
    <xf numFmtId="0" fontId="25" fillId="0" borderId="10" xfId="0" applyFont="1" applyBorder="1" applyAlignment="1">
      <alignment horizontal="center" vertical="center" wrapText="1"/>
    </xf>
    <xf numFmtId="0" fontId="25" fillId="0" borderId="10" xfId="0" applyNumberFormat="1" applyFont="1" applyFill="1" applyBorder="1" applyAlignment="1" applyProtection="1">
      <alignment horizontal="center" vertical="center" wrapText="1"/>
    </xf>
    <xf numFmtId="0" fontId="26" fillId="0" borderId="10" xfId="0" applyFont="1" applyBorder="1" applyAlignment="1">
      <alignment horizontal="center" vertical="center" wrapText="1"/>
    </xf>
    <xf numFmtId="49" fontId="21"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pplyProtection="1">
      <alignment vertical="top" wrapText="1"/>
      <protection locked="0"/>
    </xf>
    <xf numFmtId="1" fontId="21" fillId="0" borderId="10" xfId="0" applyNumberFormat="1" applyFont="1" applyFill="1" applyBorder="1" applyAlignment="1">
      <alignment horizontal="center" vertical="center" wrapText="1"/>
    </xf>
    <xf numFmtId="0" fontId="17" fillId="0" borderId="10" xfId="0" applyFont="1" applyBorder="1" applyAlignment="1">
      <alignment vertical="top" wrapText="1"/>
    </xf>
    <xf numFmtId="0" fontId="18" fillId="0" borderId="10" xfId="0" applyFont="1" applyFill="1" applyBorder="1" applyAlignment="1">
      <alignment wrapText="1"/>
    </xf>
    <xf numFmtId="0" fontId="18" fillId="17" borderId="10" xfId="0" applyFont="1" applyFill="1" applyBorder="1" applyAlignment="1">
      <alignment horizontal="center" vertical="center" wrapText="1"/>
    </xf>
    <xf numFmtId="0" fontId="17" fillId="0" borderId="10" xfId="0" applyFont="1" applyBorder="1"/>
    <xf numFmtId="0" fontId="18" fillId="0" borderId="10" xfId="0" applyFont="1" applyFill="1" applyBorder="1" applyAlignment="1" applyProtection="1">
      <alignment horizontal="center" vertical="center" wrapText="1"/>
      <protection locked="0"/>
    </xf>
    <xf numFmtId="0" fontId="17" fillId="0" borderId="10" xfId="0" applyFont="1" applyBorder="1" applyAlignment="1" applyProtection="1">
      <alignment wrapText="1"/>
      <protection locked="0"/>
    </xf>
    <xf numFmtId="0" fontId="17" fillId="0" borderId="10" xfId="0" applyFont="1" applyFill="1" applyBorder="1"/>
    <xf numFmtId="0" fontId="17" fillId="0" borderId="10" xfId="0" applyFont="1" applyBorder="1" applyAlignment="1" applyProtection="1">
      <alignment vertical="center" wrapText="1"/>
      <protection locked="0"/>
    </xf>
    <xf numFmtId="0" fontId="17" fillId="0" borderId="10" xfId="0" applyFont="1" applyFill="1" applyBorder="1" applyAlignment="1">
      <alignment horizontal="left" wrapText="1"/>
    </xf>
    <xf numFmtId="0" fontId="17" fillId="0" borderId="10" xfId="0" applyFont="1" applyFill="1" applyBorder="1" applyAlignment="1" applyProtection="1">
      <alignment vertical="top" wrapText="1"/>
      <protection locked="0"/>
    </xf>
    <xf numFmtId="49" fontId="21" fillId="0" borderId="10" xfId="0" applyNumberFormat="1" applyFont="1" applyFill="1" applyBorder="1" applyAlignment="1" applyProtection="1">
      <alignment horizontal="center" vertical="center" wrapText="1"/>
      <protection locked="0"/>
    </xf>
    <xf numFmtId="0" fontId="21" fillId="0" borderId="10" xfId="0" applyFont="1" applyFill="1" applyBorder="1" applyAlignment="1">
      <alignment horizontal="left" vertical="center" wrapText="1"/>
    </xf>
    <xf numFmtId="0" fontId="21" fillId="0" borderId="10" xfId="0" applyFont="1" applyFill="1" applyBorder="1" applyAlignment="1">
      <alignment horizontal="center" vertical="center" wrapText="1"/>
    </xf>
    <xf numFmtId="0" fontId="18" fillId="0" borderId="10" xfId="0" applyFont="1" applyBorder="1" applyAlignment="1">
      <alignment vertical="center" wrapText="1"/>
    </xf>
    <xf numFmtId="0" fontId="18" fillId="17" borderId="10" xfId="0" applyFont="1" applyFill="1" applyBorder="1" applyAlignment="1">
      <alignment horizontal="center" vertical="center"/>
    </xf>
    <xf numFmtId="0" fontId="27" fillId="0" borderId="10" xfId="0" applyFont="1" applyFill="1" applyBorder="1" applyAlignment="1">
      <alignment horizontal="center" vertical="center" wrapText="1"/>
    </xf>
    <xf numFmtId="49" fontId="18" fillId="0" borderId="10" xfId="0" applyNumberFormat="1" applyFont="1" applyBorder="1" applyAlignment="1">
      <alignment horizontal="center" vertical="center"/>
    </xf>
    <xf numFmtId="0" fontId="18" fillId="0" borderId="10" xfId="0" applyFont="1" applyBorder="1" applyAlignment="1">
      <alignment vertical="top" wrapText="1"/>
    </xf>
    <xf numFmtId="49" fontId="17" fillId="0" borderId="10" xfId="0" applyNumberFormat="1" applyFont="1" applyFill="1" applyBorder="1" applyAlignment="1" applyProtection="1">
      <alignment horizontal="left" vertical="center" wrapText="1"/>
      <protection locked="0"/>
    </xf>
    <xf numFmtId="0" fontId="21" fillId="0" borderId="10" xfId="0" applyFont="1" applyBorder="1" applyAlignment="1" applyProtection="1">
      <alignment vertical="top" wrapText="1"/>
      <protection locked="0"/>
    </xf>
    <xf numFmtId="0" fontId="18" fillId="0" borderId="10" xfId="0" applyFont="1" applyBorder="1" applyAlignment="1">
      <alignment wrapText="1"/>
    </xf>
    <xf numFmtId="49" fontId="18" fillId="0" borderId="10" xfId="0" applyNumberFormat="1" applyFont="1" applyFill="1" applyBorder="1" applyAlignment="1">
      <alignment horizontal="center" vertical="center" wrapText="1"/>
    </xf>
    <xf numFmtId="49" fontId="21" fillId="17" borderId="10" xfId="0" applyNumberFormat="1" applyFont="1" applyFill="1" applyBorder="1" applyAlignment="1" applyProtection="1">
      <alignment horizontal="center" vertical="center" wrapText="1"/>
      <protection locked="0"/>
    </xf>
    <xf numFmtId="2" fontId="21" fillId="17" borderId="10" xfId="0" applyNumberFormat="1" applyFont="1" applyFill="1" applyBorder="1" applyAlignment="1">
      <alignment horizontal="center" vertical="center"/>
    </xf>
    <xf numFmtId="49" fontId="17" fillId="0" borderId="10" xfId="0" applyNumberFormat="1" applyFont="1" applyBorder="1" applyAlignment="1" applyProtection="1">
      <alignment horizontal="center" vertical="center"/>
      <protection locked="0"/>
    </xf>
    <xf numFmtId="49" fontId="21" fillId="17"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lignment horizontal="center" vertical="center"/>
    </xf>
    <xf numFmtId="49" fontId="17" fillId="0" borderId="10" xfId="0" applyNumberFormat="1" applyFont="1" applyFill="1" applyBorder="1" applyAlignment="1" applyProtection="1">
      <alignment horizontal="center" vertical="top" wrapText="1"/>
      <protection locked="0"/>
    </xf>
    <xf numFmtId="0" fontId="21" fillId="0" borderId="10" xfId="0" applyFont="1" applyFill="1" applyBorder="1" applyAlignment="1">
      <alignment vertical="center" wrapText="1"/>
    </xf>
    <xf numFmtId="49" fontId="21" fillId="0" borderId="10" xfId="0" applyNumberFormat="1" applyFont="1" applyFill="1" applyBorder="1" applyAlignment="1" applyProtection="1">
      <alignment horizontal="center" vertical="center"/>
      <protection locked="0"/>
    </xf>
    <xf numFmtId="49" fontId="18" fillId="0" borderId="10" xfId="0" applyNumberFormat="1" applyFont="1" applyFill="1" applyBorder="1" applyAlignment="1" applyProtection="1">
      <alignment horizontal="center" vertical="center"/>
      <protection locked="0"/>
    </xf>
    <xf numFmtId="49" fontId="25" fillId="0" borderId="11" xfId="0" applyNumberFormat="1" applyFont="1" applyFill="1" applyBorder="1" applyAlignment="1">
      <alignment horizontal="center" wrapText="1"/>
    </xf>
    <xf numFmtId="0" fontId="26" fillId="0" borderId="12" xfId="0" applyFont="1" applyBorder="1" applyAlignment="1">
      <alignment horizontal="center" vertical="center" wrapText="1"/>
    </xf>
    <xf numFmtId="49" fontId="21" fillId="0" borderId="11" xfId="0" applyNumberFormat="1" applyFont="1" applyFill="1" applyBorder="1" applyAlignment="1">
      <alignment horizontal="right"/>
    </xf>
    <xf numFmtId="1" fontId="21" fillId="0" borderId="12" xfId="0" applyNumberFormat="1" applyFont="1" applyFill="1" applyBorder="1" applyAlignment="1">
      <alignment horizontal="center" vertical="center" wrapText="1"/>
    </xf>
    <xf numFmtId="0" fontId="1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0" fontId="18" fillId="0" borderId="12" xfId="0" applyFont="1" applyFill="1" applyBorder="1" applyAlignment="1">
      <alignment horizontal="center" vertical="center"/>
    </xf>
    <xf numFmtId="0" fontId="17" fillId="0" borderId="12" xfId="0" applyFont="1" applyFill="1" applyBorder="1" applyAlignment="1">
      <alignment horizontal="center" vertical="center"/>
    </xf>
    <xf numFmtId="49" fontId="21" fillId="0" borderId="11" xfId="0" applyNumberFormat="1" applyFont="1" applyBorder="1" applyAlignment="1">
      <alignment horizontal="right" vertical="center"/>
    </xf>
    <xf numFmtId="0" fontId="21" fillId="0" borderId="12" xfId="0" applyFont="1" applyFill="1" applyBorder="1" applyAlignment="1">
      <alignment horizontal="center" vertical="center" wrapText="1"/>
    </xf>
    <xf numFmtId="49" fontId="21" fillId="0" borderId="11" xfId="0" applyNumberFormat="1" applyFont="1" applyFill="1" applyBorder="1" applyAlignment="1">
      <alignment horizontal="right" vertical="center"/>
    </xf>
    <xf numFmtId="0" fontId="21" fillId="0" borderId="12" xfId="0" applyFont="1" applyFill="1" applyBorder="1" applyAlignment="1">
      <alignment horizontal="center" vertical="center"/>
    </xf>
    <xf numFmtId="0" fontId="17" fillId="17" borderId="12" xfId="0" applyFont="1" applyFill="1" applyBorder="1" applyAlignment="1">
      <alignment horizontal="center" vertical="center"/>
    </xf>
    <xf numFmtId="49" fontId="21" fillId="17" borderId="11" xfId="0" applyNumberFormat="1" applyFont="1" applyFill="1" applyBorder="1" applyAlignment="1">
      <alignment horizontal="right" vertical="center"/>
    </xf>
    <xf numFmtId="0" fontId="17" fillId="17" borderId="12" xfId="0" applyFont="1" applyFill="1" applyBorder="1" applyAlignment="1">
      <alignment horizontal="center" vertical="center" wrapText="1"/>
    </xf>
    <xf numFmtId="0" fontId="21" fillId="17" borderId="12" xfId="0" applyFont="1" applyFill="1" applyBorder="1" applyAlignment="1">
      <alignment horizontal="center" vertical="center"/>
    </xf>
    <xf numFmtId="1" fontId="17" fillId="0" borderId="12" xfId="0" applyNumberFormat="1" applyFont="1" applyBorder="1" applyAlignment="1">
      <alignment horizontal="center" vertical="top" wrapText="1"/>
    </xf>
    <xf numFmtId="1" fontId="17" fillId="17" borderId="12" xfId="0" applyNumberFormat="1" applyFont="1" applyFill="1" applyBorder="1" applyAlignment="1">
      <alignment horizontal="center" vertical="center"/>
    </xf>
    <xf numFmtId="1" fontId="17" fillId="0" borderId="12" xfId="0" applyNumberFormat="1" applyFont="1" applyFill="1" applyBorder="1" applyAlignment="1">
      <alignment horizontal="center" vertical="center"/>
    </xf>
    <xf numFmtId="3" fontId="17" fillId="0" borderId="12" xfId="0" applyNumberFormat="1" applyFont="1" applyFill="1" applyBorder="1" applyAlignment="1">
      <alignment horizontal="center" vertical="center"/>
    </xf>
    <xf numFmtId="3" fontId="18" fillId="0" borderId="12" xfId="0" applyNumberFormat="1" applyFont="1" applyFill="1" applyBorder="1" applyAlignment="1">
      <alignment horizontal="center" vertical="center"/>
    </xf>
    <xf numFmtId="0" fontId="17" fillId="0" borderId="12" xfId="0" applyFont="1" applyBorder="1" applyAlignment="1">
      <alignment horizontal="center" vertical="center"/>
    </xf>
    <xf numFmtId="0" fontId="17" fillId="0" borderId="12" xfId="0" applyFont="1" applyFill="1" applyBorder="1"/>
    <xf numFmtId="49" fontId="17" fillId="0" borderId="13" xfId="0" applyNumberFormat="1" applyFont="1" applyFill="1" applyBorder="1" applyAlignment="1">
      <alignment horizontal="right"/>
    </xf>
    <xf numFmtId="0" fontId="21" fillId="0" borderId="14" xfId="0" applyFont="1" applyFill="1" applyBorder="1" applyAlignment="1" applyProtection="1">
      <alignment horizontal="center" vertical="top"/>
      <protection locked="0"/>
    </xf>
    <xf numFmtId="0" fontId="21" fillId="0" borderId="14" xfId="0" applyFont="1" applyFill="1" applyBorder="1" applyAlignment="1" applyProtection="1">
      <alignment vertical="top" wrapText="1"/>
      <protection locked="0"/>
    </xf>
    <xf numFmtId="1" fontId="21" fillId="0" borderId="14" xfId="0" applyNumberFormat="1" applyFont="1" applyFill="1" applyBorder="1" applyAlignment="1">
      <alignment horizontal="center" vertical="center"/>
    </xf>
    <xf numFmtId="1" fontId="21" fillId="0" borderId="15" xfId="0" applyNumberFormat="1" applyFont="1" applyFill="1" applyBorder="1" applyAlignment="1">
      <alignment horizontal="center" vertical="center"/>
    </xf>
    <xf numFmtId="0" fontId="26" fillId="0" borderId="16" xfId="0" applyFont="1" applyBorder="1" applyAlignment="1">
      <alignment horizontal="center" vertical="center" wrapText="1"/>
    </xf>
    <xf numFmtId="0" fontId="26" fillId="0" borderId="17" xfId="0" applyFont="1" applyBorder="1" applyAlignment="1">
      <alignment horizontal="center" vertical="center" wrapText="1"/>
    </xf>
    <xf numFmtId="49" fontId="17" fillId="0" borderId="11" xfId="0" applyNumberFormat="1" applyFont="1" applyFill="1" applyBorder="1" applyAlignment="1">
      <alignment horizontal="right"/>
    </xf>
    <xf numFmtId="49" fontId="18" fillId="0" borderId="11" xfId="0" applyNumberFormat="1" applyFont="1" applyFill="1" applyBorder="1" applyAlignment="1">
      <alignment horizontal="right"/>
    </xf>
    <xf numFmtId="0" fontId="24" fillId="0" borderId="10" xfId="0" applyFont="1" applyBorder="1" applyAlignment="1">
      <alignment horizontal="center" vertical="center" wrapText="1"/>
    </xf>
    <xf numFmtId="1" fontId="21" fillId="0" borderId="10" xfId="0" applyNumberFormat="1" applyFont="1" applyFill="1" applyBorder="1" applyAlignment="1" applyProtection="1">
      <alignment horizontal="center" vertical="center" wrapText="1"/>
      <protection locked="0"/>
    </xf>
    <xf numFmtId="0" fontId="20" fillId="0" borderId="0" xfId="0" applyFont="1" applyAlignment="1">
      <alignment horizontal="center"/>
    </xf>
    <xf numFmtId="0" fontId="17" fillId="0" borderId="0" xfId="0" applyFont="1" applyAlignment="1">
      <alignment horizontal="center"/>
    </xf>
    <xf numFmtId="1" fontId="17" fillId="0" borderId="10" xfId="0" applyNumberFormat="1" applyFont="1" applyFill="1" applyBorder="1" applyAlignment="1" applyProtection="1">
      <alignment horizontal="center" vertical="center" wrapText="1"/>
      <protection locked="0"/>
    </xf>
    <xf numFmtId="1" fontId="18" fillId="0" borderId="10" xfId="0" applyNumberFormat="1" applyFont="1" applyFill="1" applyBorder="1" applyAlignment="1" applyProtection="1">
      <alignment horizontal="center" vertical="center" wrapText="1"/>
      <protection locked="0"/>
    </xf>
    <xf numFmtId="1" fontId="17" fillId="0" borderId="10" xfId="0" applyNumberFormat="1" applyFont="1" applyBorder="1" applyAlignment="1">
      <alignment horizontal="center" vertical="center" wrapText="1"/>
    </xf>
    <xf numFmtId="1" fontId="21" fillId="0" borderId="14" xfId="0" applyNumberFormat="1" applyFont="1" applyFill="1" applyBorder="1" applyAlignment="1" applyProtection="1">
      <alignment horizontal="center" vertical="center" wrapText="1"/>
      <protection locked="0"/>
    </xf>
    <xf numFmtId="1" fontId="17" fillId="0" borderId="12" xfId="0" applyNumberFormat="1" applyFont="1" applyBorder="1" applyAlignment="1">
      <alignment horizontal="center" vertical="center" wrapText="1"/>
    </xf>
    <xf numFmtId="1" fontId="21" fillId="0" borderId="0" xfId="0" applyNumberFormat="1" applyFont="1" applyFill="1"/>
    <xf numFmtId="1" fontId="20" fillId="0" borderId="0" xfId="0" applyNumberFormat="1" applyFont="1"/>
    <xf numFmtId="0" fontId="18" fillId="0" borderId="10" xfId="0" applyFont="1" applyFill="1" applyBorder="1" applyAlignment="1">
      <alignment horizontal="center" vertical="top" wrapText="1"/>
    </xf>
    <xf numFmtId="0" fontId="18" fillId="0" borderId="10" xfId="0" applyFont="1" applyFill="1" applyBorder="1" applyAlignment="1" applyProtection="1">
      <alignment horizontal="center" vertical="top" wrapText="1"/>
      <protection locked="0"/>
    </xf>
    <xf numFmtId="0" fontId="18" fillId="15" borderId="10" xfId="0" applyFont="1" applyFill="1" applyBorder="1" applyAlignment="1">
      <alignment horizontal="center"/>
    </xf>
    <xf numFmtId="0" fontId="27" fillId="0" borderId="10" xfId="0" applyFont="1" applyFill="1" applyBorder="1" applyAlignment="1" applyProtection="1">
      <alignment horizontal="center" vertical="top" wrapText="1"/>
      <protection locked="0"/>
    </xf>
    <xf numFmtId="0" fontId="27" fillId="0" borderId="10" xfId="0" applyFont="1" applyFill="1" applyBorder="1" applyAlignment="1">
      <alignment horizontal="center"/>
    </xf>
    <xf numFmtId="0" fontId="17" fillId="0" borderId="10" xfId="0" applyFont="1" applyFill="1" applyBorder="1" applyAlignment="1">
      <alignment horizontal="center"/>
    </xf>
    <xf numFmtId="0" fontId="27" fillId="0" borderId="10" xfId="0" applyFont="1" applyFill="1" applyBorder="1" applyAlignment="1" applyProtection="1">
      <alignment horizontal="center" vertical="center" wrapText="1"/>
      <protection locked="0"/>
    </xf>
    <xf numFmtId="0" fontId="17" fillId="0" borderId="10" xfId="0" applyFont="1" applyFill="1" applyBorder="1" applyAlignment="1">
      <alignment horizontal="center" vertical="top" wrapText="1"/>
    </xf>
    <xf numFmtId="0" fontId="27" fillId="17" borderId="10" xfId="0" applyFont="1" applyFill="1" applyBorder="1" applyAlignment="1">
      <alignment horizontal="center"/>
    </xf>
    <xf numFmtId="0" fontId="18" fillId="0" borderId="10" xfId="0" applyFont="1" applyFill="1" applyBorder="1" applyAlignment="1">
      <alignment horizontal="center" wrapText="1"/>
    </xf>
    <xf numFmtId="0" fontId="18" fillId="17" borderId="10" xfId="0" applyFont="1" applyFill="1" applyBorder="1" applyAlignment="1" applyProtection="1">
      <alignment horizontal="center" vertical="top" wrapText="1"/>
      <protection locked="0"/>
    </xf>
    <xf numFmtId="0" fontId="18" fillId="0" borderId="10" xfId="0" applyFont="1" applyBorder="1" applyAlignment="1">
      <alignment horizontal="center" wrapText="1"/>
    </xf>
    <xf numFmtId="0" fontId="17" fillId="0" borderId="14" xfId="0" applyFont="1" applyFill="1" applyBorder="1" applyAlignment="1">
      <alignment horizontal="center"/>
    </xf>
    <xf numFmtId="49" fontId="18" fillId="0" borderId="18" xfId="0" applyNumberFormat="1" applyFont="1" applyFill="1" applyBorder="1" applyAlignment="1">
      <alignment horizontal="right" vertical="center"/>
    </xf>
    <xf numFmtId="49" fontId="18" fillId="0" borderId="19" xfId="0" applyNumberFormat="1" applyFont="1" applyFill="1" applyBorder="1" applyAlignment="1" applyProtection="1">
      <alignment horizontal="center" vertical="center"/>
      <protection locked="0"/>
    </xf>
    <xf numFmtId="0" fontId="18" fillId="0" borderId="19" xfId="0" applyFont="1" applyFill="1" applyBorder="1" applyAlignment="1">
      <alignment vertical="center" wrapText="1"/>
    </xf>
    <xf numFmtId="1" fontId="17" fillId="0" borderId="19" xfId="0" applyNumberFormat="1" applyFont="1" applyFill="1" applyBorder="1" applyAlignment="1" applyProtection="1">
      <alignment horizontal="center" vertical="center" wrapText="1"/>
      <protection locked="0"/>
    </xf>
    <xf numFmtId="0" fontId="18" fillId="0" borderId="19" xfId="0" applyFont="1" applyFill="1" applyBorder="1" applyAlignment="1">
      <alignment horizontal="center" vertical="center" wrapText="1"/>
    </xf>
    <xf numFmtId="0" fontId="18" fillId="0" borderId="19" xfId="0" applyFont="1" applyFill="1" applyBorder="1" applyAlignment="1">
      <alignment horizontal="center" vertical="center"/>
    </xf>
    <xf numFmtId="0" fontId="18" fillId="0" borderId="20" xfId="0" applyFont="1" applyFill="1" applyBorder="1" applyAlignment="1">
      <alignment horizontal="center" vertical="center"/>
    </xf>
    <xf numFmtId="49" fontId="17" fillId="0" borderId="21" xfId="0" applyNumberFormat="1" applyFont="1" applyFill="1" applyBorder="1" applyAlignment="1">
      <alignment horizontal="right" vertical="center"/>
    </xf>
    <xf numFmtId="49" fontId="17" fillId="0" borderId="16" xfId="0" applyNumberFormat="1" applyFont="1" applyFill="1" applyBorder="1" applyAlignment="1" applyProtection="1">
      <alignment horizontal="center" vertical="center"/>
      <protection locked="0"/>
    </xf>
    <xf numFmtId="0" fontId="17" fillId="0" borderId="16" xfId="0" applyFont="1" applyBorder="1" applyAlignment="1">
      <alignment vertical="center" wrapText="1"/>
    </xf>
    <xf numFmtId="49" fontId="17" fillId="0" borderId="18" xfId="0" applyNumberFormat="1" applyFont="1" applyFill="1" applyBorder="1" applyAlignment="1">
      <alignment horizontal="right" vertical="center"/>
    </xf>
    <xf numFmtId="49" fontId="17" fillId="0" borderId="19" xfId="0" applyNumberFormat="1" applyFont="1" applyFill="1" applyBorder="1" applyAlignment="1" applyProtection="1">
      <alignment horizontal="center" vertical="center"/>
      <protection locked="0"/>
    </xf>
    <xf numFmtId="0" fontId="17" fillId="0" borderId="22" xfId="0" applyFont="1" applyBorder="1" applyAlignment="1">
      <alignment vertical="center" wrapText="1"/>
    </xf>
    <xf numFmtId="49" fontId="21" fillId="0" borderId="10" xfId="0" applyNumberFormat="1" applyFont="1" applyFill="1" applyBorder="1" applyAlignment="1">
      <alignment horizontal="right" vertical="center"/>
    </xf>
    <xf numFmtId="0" fontId="21" fillId="0" borderId="10" xfId="0" applyFont="1" applyBorder="1" applyAlignment="1">
      <alignment vertical="center" wrapText="1"/>
    </xf>
    <xf numFmtId="0" fontId="27" fillId="0" borderId="10" xfId="0" applyFont="1" applyFill="1" applyBorder="1" applyAlignment="1">
      <alignment horizontal="left" wrapText="1"/>
    </xf>
    <xf numFmtId="1" fontId="21" fillId="0" borderId="19" xfId="0" applyNumberFormat="1" applyFont="1" applyFill="1" applyBorder="1" applyAlignment="1" applyProtection="1">
      <alignment horizontal="center" vertical="center" wrapText="1"/>
      <protection locked="0"/>
    </xf>
    <xf numFmtId="0" fontId="21" fillId="0" borderId="19" xfId="0" applyFont="1" applyFill="1" applyBorder="1" applyAlignment="1">
      <alignment horizontal="center" vertical="center" wrapText="1"/>
    </xf>
    <xf numFmtId="0" fontId="18" fillId="0" borderId="19" xfId="0" applyFont="1" applyFill="1" applyBorder="1" applyAlignment="1">
      <alignment horizontal="center" wrapText="1"/>
    </xf>
    <xf numFmtId="0" fontId="18" fillId="0" borderId="10" xfId="0" applyFont="1" applyFill="1" applyBorder="1" applyAlignment="1" applyProtection="1">
      <alignment vertical="center" wrapText="1"/>
      <protection locked="0"/>
    </xf>
    <xf numFmtId="0" fontId="18" fillId="0" borderId="16" xfId="0" applyFont="1" applyFill="1" applyBorder="1" applyAlignment="1" applyProtection="1">
      <alignment horizontal="center" vertical="center" wrapText="1"/>
      <protection locked="0"/>
    </xf>
    <xf numFmtId="0" fontId="18" fillId="0" borderId="16" xfId="0" applyFont="1" applyFill="1" applyBorder="1" applyAlignment="1">
      <alignment horizontal="left" wrapText="1"/>
    </xf>
    <xf numFmtId="0" fontId="18" fillId="0" borderId="19" xfId="0" applyFont="1" applyFill="1" applyBorder="1" applyAlignment="1">
      <alignment horizontal="left" wrapText="1"/>
    </xf>
    <xf numFmtId="49" fontId="17" fillId="17" borderId="10" xfId="0" applyNumberFormat="1" applyFont="1" applyFill="1" applyBorder="1" applyAlignment="1">
      <alignment horizontal="right" vertical="center"/>
    </xf>
    <xf numFmtId="0" fontId="17" fillId="0" borderId="10" xfId="0" applyFont="1" applyBorder="1" applyAlignment="1">
      <alignment horizontal="left" wrapText="1"/>
    </xf>
    <xf numFmtId="0" fontId="18" fillId="0" borderId="23" xfId="0" applyFont="1" applyFill="1" applyBorder="1" applyAlignment="1">
      <alignment horizontal="center" vertical="center" wrapText="1"/>
    </xf>
    <xf numFmtId="14" fontId="18" fillId="0" borderId="10" xfId="0" applyNumberFormat="1" applyFont="1" applyFill="1" applyBorder="1" applyAlignment="1" applyProtection="1">
      <alignment horizontal="center" vertical="top" wrapText="1"/>
      <protection locked="0"/>
    </xf>
    <xf numFmtId="14" fontId="18" fillId="0" borderId="10" xfId="0" applyNumberFormat="1" applyFont="1" applyFill="1" applyBorder="1" applyAlignment="1" applyProtection="1">
      <alignment horizontal="center" vertical="center" wrapText="1"/>
      <protection locked="0"/>
    </xf>
    <xf numFmtId="0" fontId="17" fillId="17" borderId="10" xfId="0" applyFont="1" applyFill="1" applyBorder="1" applyAlignment="1">
      <alignment vertical="center" wrapText="1"/>
    </xf>
    <xf numFmtId="0" fontId="18" fillId="15" borderId="10" xfId="0" applyFont="1" applyFill="1" applyBorder="1"/>
    <xf numFmtId="0" fontId="27" fillId="0" borderId="10" xfId="0" applyFont="1" applyFill="1" applyBorder="1" applyAlignment="1" applyProtection="1">
      <alignment vertical="top" wrapText="1"/>
      <protection locked="0"/>
    </xf>
    <xf numFmtId="0" fontId="27" fillId="0" borderId="10" xfId="0" applyFont="1" applyFill="1" applyBorder="1"/>
    <xf numFmtId="0" fontId="27" fillId="0" borderId="10" xfId="0" applyFont="1" applyFill="1" applyBorder="1" applyAlignment="1" applyProtection="1">
      <alignment vertical="center" wrapText="1"/>
      <protection locked="0"/>
    </xf>
    <xf numFmtId="0" fontId="18" fillId="0" borderId="16" xfId="0" applyFont="1" applyFill="1" applyBorder="1" applyAlignment="1" applyProtection="1">
      <alignment horizontal="left" vertical="center" wrapText="1"/>
      <protection locked="0"/>
    </xf>
    <xf numFmtId="0" fontId="21" fillId="17" borderId="10" xfId="0" applyFont="1" applyFill="1" applyBorder="1" applyAlignment="1" applyProtection="1">
      <alignment vertical="top" wrapText="1"/>
      <protection locked="0"/>
    </xf>
    <xf numFmtId="0" fontId="27" fillId="17" borderId="10" xfId="0" applyFont="1" applyFill="1" applyBorder="1"/>
    <xf numFmtId="0" fontId="23" fillId="0" borderId="10" xfId="0" applyFont="1" applyFill="1" applyBorder="1" applyAlignment="1" applyProtection="1">
      <alignment vertical="top" wrapText="1"/>
      <protection locked="0"/>
    </xf>
    <xf numFmtId="0" fontId="18" fillId="0" borderId="10" xfId="0" applyFont="1" applyFill="1" applyBorder="1" applyAlignment="1" applyProtection="1">
      <alignment horizontal="center" wrapText="1"/>
      <protection locked="0"/>
    </xf>
    <xf numFmtId="0" fontId="18" fillId="17" borderId="10" xfId="0" applyFont="1" applyFill="1" applyBorder="1" applyAlignment="1" applyProtection="1">
      <alignment horizontal="left" vertical="top" wrapText="1"/>
      <protection locked="0"/>
    </xf>
    <xf numFmtId="0" fontId="18" fillId="0" borderId="10" xfId="0" applyFont="1" applyBorder="1" applyAlignment="1">
      <alignment horizontal="left" wrapText="1"/>
    </xf>
    <xf numFmtId="0" fontId="17" fillId="0" borderId="14" xfId="0" applyFont="1" applyFill="1" applyBorder="1"/>
    <xf numFmtId="49" fontId="31" fillId="0" borderId="10" xfId="0" applyNumberFormat="1" applyFont="1" applyBorder="1" applyAlignment="1" applyProtection="1">
      <alignment horizontal="center" vertical="center" wrapText="1"/>
      <protection locked="0"/>
    </xf>
    <xf numFmtId="0" fontId="31" fillId="0" borderId="10" xfId="0" applyFont="1" applyBorder="1" applyAlignment="1" applyProtection="1">
      <alignment vertical="top" wrapText="1"/>
      <protection locked="0"/>
    </xf>
    <xf numFmtId="49" fontId="17" fillId="0" borderId="24" xfId="0" applyNumberFormat="1" applyFont="1" applyFill="1" applyBorder="1" applyAlignment="1">
      <alignment horizontal="right" vertical="center"/>
    </xf>
    <xf numFmtId="0" fontId="17" fillId="0" borderId="19" xfId="0" applyFont="1" applyFill="1" applyBorder="1" applyAlignment="1">
      <alignment horizontal="center" vertical="center" wrapText="1"/>
    </xf>
    <xf numFmtId="0" fontId="31" fillId="0" borderId="10" xfId="0" applyFont="1" applyFill="1" applyBorder="1" applyAlignment="1" applyProtection="1">
      <alignment vertical="top" wrapText="1"/>
      <protection locked="0"/>
    </xf>
    <xf numFmtId="0" fontId="33" fillId="0" borderId="10" xfId="0" applyFont="1" applyFill="1" applyBorder="1" applyAlignment="1">
      <alignment horizontal="left" wrapText="1"/>
    </xf>
    <xf numFmtId="1" fontId="20" fillId="15" borderId="0" xfId="0" applyNumberFormat="1" applyFont="1" applyFill="1"/>
    <xf numFmtId="0" fontId="18" fillId="0" borderId="10" xfId="0" applyFont="1" applyFill="1" applyBorder="1" applyAlignment="1" applyProtection="1">
      <alignment horizontal="left" vertical="top" wrapText="1"/>
      <protection locked="0"/>
    </xf>
    <xf numFmtId="0" fontId="18" fillId="0" borderId="19" xfId="0" applyFont="1" applyFill="1" applyBorder="1" applyAlignment="1" applyProtection="1">
      <alignment horizontal="center" vertical="center" wrapText="1"/>
      <protection locked="0"/>
    </xf>
    <xf numFmtId="0" fontId="18" fillId="0" borderId="22" xfId="0" applyFont="1" applyFill="1" applyBorder="1" applyAlignment="1" applyProtection="1">
      <alignment horizontal="center" vertical="center" wrapText="1"/>
      <protection locked="0"/>
    </xf>
    <xf numFmtId="0" fontId="18" fillId="0" borderId="16" xfId="0" applyFont="1" applyFill="1" applyBorder="1" applyAlignment="1" applyProtection="1">
      <alignment horizontal="center" vertical="center" wrapText="1"/>
      <protection locked="0"/>
    </xf>
    <xf numFmtId="0" fontId="17" fillId="0" borderId="0" xfId="0" applyFont="1" applyBorder="1" applyAlignment="1">
      <alignment horizontal="left" wrapText="1"/>
    </xf>
    <xf numFmtId="0" fontId="18" fillId="0" borderId="19" xfId="0" applyFont="1" applyFill="1" applyBorder="1" applyAlignment="1">
      <alignment horizontal="center" vertical="center" wrapText="1"/>
    </xf>
    <xf numFmtId="0" fontId="18" fillId="0" borderId="22" xfId="0" applyFont="1" applyFill="1" applyBorder="1" applyAlignment="1">
      <alignment horizontal="center" vertical="center" wrapText="1"/>
    </xf>
    <xf numFmtId="0" fontId="18" fillId="0" borderId="16" xfId="0" applyFont="1" applyFill="1" applyBorder="1" applyAlignment="1">
      <alignment horizontal="center" vertical="center" wrapText="1"/>
    </xf>
    <xf numFmtId="0" fontId="18" fillId="0" borderId="19" xfId="0" applyFont="1" applyFill="1" applyBorder="1" applyAlignment="1">
      <alignment horizontal="center" vertical="center"/>
    </xf>
    <xf numFmtId="0" fontId="18" fillId="0" borderId="22" xfId="0" applyFont="1" applyFill="1" applyBorder="1" applyAlignment="1">
      <alignment horizontal="center" vertical="center"/>
    </xf>
    <xf numFmtId="0" fontId="18" fillId="0" borderId="16" xfId="0" applyFont="1" applyFill="1" applyBorder="1" applyAlignment="1">
      <alignment horizontal="center" vertical="center"/>
    </xf>
    <xf numFmtId="0" fontId="25" fillId="0" borderId="26" xfId="0" applyNumberFormat="1" applyFont="1" applyFill="1" applyBorder="1" applyAlignment="1" applyProtection="1">
      <alignment horizontal="center" vertical="center" wrapText="1"/>
    </xf>
    <xf numFmtId="0" fontId="25" fillId="0" borderId="16" xfId="0" applyNumberFormat="1" applyFont="1" applyFill="1" applyBorder="1" applyAlignment="1" applyProtection="1">
      <alignment horizontal="center" vertical="center" wrapText="1"/>
    </xf>
    <xf numFmtId="0" fontId="26" fillId="0" borderId="27" xfId="0" applyFont="1" applyBorder="1" applyAlignment="1">
      <alignment horizontal="center" vertical="center" wrapText="1"/>
    </xf>
    <xf numFmtId="0" fontId="26" fillId="0" borderId="28" xfId="0" applyFont="1" applyBorder="1" applyAlignment="1">
      <alignment horizontal="center" vertical="center" wrapText="1"/>
    </xf>
    <xf numFmtId="0" fontId="18" fillId="0" borderId="10" xfId="0" applyFont="1" applyFill="1" applyBorder="1" applyAlignment="1" applyProtection="1">
      <alignment horizontal="left" vertical="center" wrapText="1"/>
      <protection locked="0"/>
    </xf>
    <xf numFmtId="0" fontId="24" fillId="0" borderId="0" xfId="0" applyFont="1" applyAlignment="1">
      <alignment horizontal="left" wrapText="1"/>
    </xf>
    <xf numFmtId="49" fontId="17" fillId="0" borderId="0" xfId="0" applyNumberFormat="1" applyFont="1" applyFill="1" applyAlignment="1">
      <alignment horizontal="center"/>
    </xf>
    <xf numFmtId="49" fontId="25" fillId="0" borderId="25" xfId="0" applyNumberFormat="1" applyFont="1" applyFill="1" applyBorder="1" applyAlignment="1">
      <alignment horizontal="center" wrapText="1"/>
    </xf>
    <xf numFmtId="49" fontId="25" fillId="0" borderId="21" xfId="0" applyNumberFormat="1" applyFont="1" applyFill="1" applyBorder="1" applyAlignment="1">
      <alignment horizontal="center" wrapText="1"/>
    </xf>
    <xf numFmtId="0" fontId="25" fillId="0" borderId="26" xfId="0" applyFont="1" applyFill="1" applyBorder="1" applyAlignment="1">
      <alignment horizontal="center" wrapText="1"/>
    </xf>
    <xf numFmtId="0" fontId="25" fillId="0" borderId="16" xfId="0" applyFont="1" applyFill="1" applyBorder="1" applyAlignment="1">
      <alignment horizontal="center" wrapText="1"/>
    </xf>
    <xf numFmtId="0" fontId="25" fillId="0" borderId="26" xfId="0" applyFont="1" applyBorder="1" applyAlignment="1">
      <alignment horizontal="center" vertical="center" wrapText="1"/>
    </xf>
    <xf numFmtId="0" fontId="25" fillId="0" borderId="16" xfId="0" applyFont="1" applyBorder="1" applyAlignment="1">
      <alignment horizontal="center" vertical="center" wrapText="1"/>
    </xf>
  </cellXfs>
  <cellStyles count="24">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Заголовок 1" xfId="10" builtinId="16" customBuiltin="1"/>
    <cellStyle name="Заголовок 2" xfId="11" builtinId="17" customBuiltin="1"/>
    <cellStyle name="Заголовок 3" xfId="12" builtinId="18" customBuiltin="1"/>
    <cellStyle name="Заголовок 4" xfId="13" builtinId="19" customBuiltin="1"/>
    <cellStyle name="Итог" xfId="14" builtinId="25" customBuiltin="1"/>
    <cellStyle name="Контрольная ячейка" xfId="15" builtinId="23" customBuiltin="1"/>
    <cellStyle name="Название" xfId="16" builtinId="15" customBuiltin="1"/>
    <cellStyle name="Нейтральный" xfId="17" builtinId="28" customBuiltin="1"/>
    <cellStyle name="Обычный" xfId="0" builtinId="0"/>
    <cellStyle name="Плохой" xfId="18" builtinId="27" customBuiltin="1"/>
    <cellStyle name="Пояснение" xfId="19" builtinId="53" customBuiltin="1"/>
    <cellStyle name="Примечание" xfId="20" builtinId="10" customBuiltin="1"/>
    <cellStyle name="Связанная ячейка" xfId="21" builtinId="24" customBuiltin="1"/>
    <cellStyle name="Текст предупреждения" xfId="22" builtinId="11" customBuiltin="1"/>
    <cellStyle name="Хороший" xfId="23" builtinId="26"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259"/>
  <sheetViews>
    <sheetView tabSelected="1" view="pageBreakPreview" topLeftCell="A10" zoomScale="25" zoomScaleNormal="25" zoomScaleSheetLayoutView="25" workbookViewId="0">
      <pane xSplit="4" ySplit="3" topLeftCell="E13" activePane="bottomRight" state="frozen"/>
      <selection activeCell="A10" sqref="A10"/>
      <selection pane="topRight" activeCell="E10" sqref="E10"/>
      <selection pane="bottomLeft" activeCell="A13" sqref="A13"/>
      <selection pane="bottomRight" activeCell="I223" sqref="I223"/>
    </sheetView>
  </sheetViews>
  <sheetFormatPr defaultRowHeight="12.75" x14ac:dyDescent="0.2"/>
  <cols>
    <col min="1" max="1" width="15.28515625" style="65" customWidth="1"/>
    <col min="2" max="2" width="15.42578125" style="32" customWidth="1"/>
    <col min="3" max="3" width="15.7109375" style="32" customWidth="1"/>
    <col min="4" max="4" width="45.85546875" style="32" customWidth="1"/>
    <col min="5" max="5" width="70.5703125" style="32" customWidth="1"/>
    <col min="6" max="6" width="25.5703125" style="144" customWidth="1"/>
    <col min="7" max="7" width="15.85546875" style="144" customWidth="1"/>
    <col min="8" max="8" width="16.7109375" style="32" customWidth="1"/>
    <col min="9" max="10" width="17" style="32" customWidth="1"/>
    <col min="11" max="11" width="17.5703125" style="32" customWidth="1"/>
    <col min="12" max="16384" width="9.140625" style="32"/>
  </cols>
  <sheetData>
    <row r="1" spans="1:12" ht="15.75" x14ac:dyDescent="0.25">
      <c r="H1" s="33" t="s">
        <v>0</v>
      </c>
      <c r="I1" s="33"/>
      <c r="J1" s="33"/>
    </row>
    <row r="2" spans="1:12" ht="15.75" x14ac:dyDescent="0.25">
      <c r="H2" s="33" t="s">
        <v>143</v>
      </c>
      <c r="I2" s="33"/>
      <c r="J2" s="33"/>
    </row>
    <row r="3" spans="1:12" ht="15.75" x14ac:dyDescent="0.25">
      <c r="H3" s="33" t="s">
        <v>55</v>
      </c>
      <c r="I3" s="33"/>
      <c r="J3" s="33"/>
    </row>
    <row r="4" spans="1:12" ht="15.75" x14ac:dyDescent="0.25">
      <c r="H4" s="33" t="s">
        <v>144</v>
      </c>
      <c r="I4" s="33"/>
      <c r="J4" s="33"/>
    </row>
    <row r="5" spans="1:12" ht="15.75" customHeight="1" x14ac:dyDescent="0.2">
      <c r="H5" s="230"/>
      <c r="I5" s="230"/>
      <c r="J5" s="230"/>
    </row>
    <row r="6" spans="1:12" ht="35.25" customHeight="1" x14ac:dyDescent="0.2">
      <c r="H6" s="230"/>
      <c r="I6" s="230"/>
      <c r="J6" s="230"/>
    </row>
    <row r="7" spans="1:12" ht="18.75" x14ac:dyDescent="0.3">
      <c r="A7" s="231" t="s">
        <v>357</v>
      </c>
      <c r="B7" s="231"/>
      <c r="C7" s="231"/>
      <c r="D7" s="231"/>
      <c r="E7" s="231"/>
      <c r="F7" s="231"/>
      <c r="G7" s="231"/>
      <c r="H7" s="231"/>
      <c r="I7" s="231"/>
      <c r="J7" s="231"/>
      <c r="K7" s="34"/>
    </row>
    <row r="8" spans="1:12" ht="18.75" x14ac:dyDescent="0.3">
      <c r="A8" s="231" t="s">
        <v>358</v>
      </c>
      <c r="B8" s="231"/>
      <c r="C8" s="231"/>
      <c r="D8" s="231"/>
      <c r="E8" s="231"/>
      <c r="F8" s="231"/>
      <c r="G8" s="231"/>
      <c r="H8" s="231"/>
      <c r="I8" s="231"/>
      <c r="J8" s="231"/>
      <c r="K8" s="34"/>
    </row>
    <row r="9" spans="1:12" ht="19.5" thickBot="1" x14ac:dyDescent="0.35">
      <c r="B9" s="34"/>
      <c r="C9" s="34"/>
      <c r="D9" s="34"/>
      <c r="E9" s="34"/>
      <c r="F9" s="145"/>
      <c r="G9" s="145"/>
      <c r="H9" s="34"/>
      <c r="I9" s="34"/>
      <c r="J9" s="34"/>
      <c r="K9" s="34"/>
    </row>
    <row r="10" spans="1:12" ht="111" customHeight="1" x14ac:dyDescent="0.3">
      <c r="A10" s="232" t="s">
        <v>361</v>
      </c>
      <c r="B10" s="234" t="s">
        <v>362</v>
      </c>
      <c r="C10" s="236" t="s">
        <v>363</v>
      </c>
      <c r="D10" s="236" t="s">
        <v>364</v>
      </c>
      <c r="E10" s="236" t="s">
        <v>365</v>
      </c>
      <c r="F10" s="236" t="s">
        <v>366</v>
      </c>
      <c r="G10" s="236" t="s">
        <v>367</v>
      </c>
      <c r="H10" s="225" t="s">
        <v>1</v>
      </c>
      <c r="I10" s="227" t="s">
        <v>2</v>
      </c>
      <c r="J10" s="228"/>
      <c r="K10" s="34"/>
    </row>
    <row r="11" spans="1:12" ht="42.75" x14ac:dyDescent="0.3">
      <c r="A11" s="233"/>
      <c r="B11" s="235"/>
      <c r="C11" s="237"/>
      <c r="D11" s="237"/>
      <c r="E11" s="237"/>
      <c r="F11" s="237"/>
      <c r="G11" s="237"/>
      <c r="H11" s="226"/>
      <c r="I11" s="138" t="s">
        <v>368</v>
      </c>
      <c r="J11" s="139" t="s">
        <v>369</v>
      </c>
      <c r="K11" s="34"/>
    </row>
    <row r="12" spans="1:12" ht="18.75" x14ac:dyDescent="0.3">
      <c r="A12" s="110" t="s">
        <v>359</v>
      </c>
      <c r="B12" s="72">
        <v>2</v>
      </c>
      <c r="C12" s="73">
        <v>3</v>
      </c>
      <c r="D12" s="73">
        <v>4</v>
      </c>
      <c r="E12" s="73">
        <v>5</v>
      </c>
      <c r="F12" s="73">
        <v>6</v>
      </c>
      <c r="G12" s="142">
        <v>7</v>
      </c>
      <c r="H12" s="74">
        <v>8</v>
      </c>
      <c r="I12" s="75">
        <v>9</v>
      </c>
      <c r="J12" s="111">
        <v>10</v>
      </c>
      <c r="K12" s="34"/>
    </row>
    <row r="13" spans="1:12" s="35" customFormat="1" ht="56.25" customHeight="1" x14ac:dyDescent="0.3">
      <c r="A13" s="112" t="s">
        <v>154</v>
      </c>
      <c r="B13" s="76"/>
      <c r="C13" s="76"/>
      <c r="D13" s="77" t="s">
        <v>3</v>
      </c>
      <c r="E13" s="185"/>
      <c r="F13" s="83"/>
      <c r="G13" s="143">
        <f>H13+I13</f>
        <v>7518332</v>
      </c>
      <c r="H13" s="78">
        <f>H17+H21+H22+H23+H25+H26+H38+H39+H43+H45+H40+H42+H24+H15+H30</f>
        <v>6682131</v>
      </c>
      <c r="I13" s="78">
        <f>I17+I21+I22+I23+I25+I26+I38+I39+I43+I45+I40+I42+I24</f>
        <v>836201</v>
      </c>
      <c r="J13" s="113">
        <f>J33</f>
        <v>27379</v>
      </c>
      <c r="L13" s="151"/>
    </row>
    <row r="14" spans="1:12" s="36" customFormat="1" ht="56.25" hidden="1" x14ac:dyDescent="0.3">
      <c r="A14" s="112" t="s">
        <v>70</v>
      </c>
      <c r="B14" s="7"/>
      <c r="C14" s="7"/>
      <c r="D14" s="77" t="s">
        <v>3</v>
      </c>
      <c r="E14" s="185"/>
      <c r="F14" s="83"/>
      <c r="G14" s="146">
        <f t="shared" ref="G14:G86" si="0">H14+I14</f>
        <v>0</v>
      </c>
      <c r="H14" s="6"/>
      <c r="I14" s="6"/>
      <c r="J14" s="114"/>
    </row>
    <row r="15" spans="1:12" s="36" customFormat="1" ht="75" hidden="1" x14ac:dyDescent="0.3">
      <c r="A15" s="140" t="s">
        <v>385</v>
      </c>
      <c r="B15" s="7" t="s">
        <v>387</v>
      </c>
      <c r="C15" s="7"/>
      <c r="D15" s="88" t="s">
        <v>389</v>
      </c>
      <c r="E15" s="185"/>
      <c r="F15" s="83"/>
      <c r="G15" s="146">
        <f t="shared" si="0"/>
        <v>100000</v>
      </c>
      <c r="H15" s="6">
        <f>H16</f>
        <v>100000</v>
      </c>
      <c r="I15" s="6"/>
      <c r="J15" s="114"/>
    </row>
    <row r="16" spans="1:12" s="37" customFormat="1" ht="18.75" x14ac:dyDescent="0.3">
      <c r="A16" s="141" t="s">
        <v>386</v>
      </c>
      <c r="B16" s="13" t="s">
        <v>388</v>
      </c>
      <c r="C16" s="13" t="s">
        <v>338</v>
      </c>
      <c r="D16" s="29" t="s">
        <v>390</v>
      </c>
      <c r="E16" s="185" t="s">
        <v>422</v>
      </c>
      <c r="F16" s="83" t="s">
        <v>515</v>
      </c>
      <c r="G16" s="147">
        <f t="shared" si="0"/>
        <v>100000</v>
      </c>
      <c r="H16" s="71">
        <v>100000</v>
      </c>
      <c r="I16" s="71"/>
      <c r="J16" s="115"/>
    </row>
    <row r="17" spans="1:11" s="36" customFormat="1" ht="37.5" hidden="1" x14ac:dyDescent="0.3">
      <c r="A17" s="67" t="s">
        <v>294</v>
      </c>
      <c r="B17" s="23" t="s">
        <v>279</v>
      </c>
      <c r="C17" s="23"/>
      <c r="D17" s="79" t="s">
        <v>72</v>
      </c>
      <c r="E17" s="185"/>
      <c r="F17" s="83"/>
      <c r="G17" s="146">
        <f t="shared" si="0"/>
        <v>0</v>
      </c>
      <c r="H17" s="6">
        <f>H18</f>
        <v>0</v>
      </c>
      <c r="I17" s="6">
        <f>I18</f>
        <v>0</v>
      </c>
      <c r="J17" s="114"/>
    </row>
    <row r="18" spans="1:11" s="18" customFormat="1" ht="75" hidden="1" x14ac:dyDescent="0.3">
      <c r="A18" s="69" t="s">
        <v>295</v>
      </c>
      <c r="B18" s="13" t="s">
        <v>281</v>
      </c>
      <c r="C18" s="13" t="s">
        <v>5</v>
      </c>
      <c r="D18" s="80" t="s">
        <v>293</v>
      </c>
      <c r="E18" s="185" t="s">
        <v>370</v>
      </c>
      <c r="F18" s="83"/>
      <c r="G18" s="146">
        <f t="shared" si="0"/>
        <v>0</v>
      </c>
      <c r="H18" s="81"/>
      <c r="I18" s="71"/>
      <c r="J18" s="115"/>
      <c r="K18" s="37"/>
    </row>
    <row r="19" spans="1:11" s="18" customFormat="1" ht="75" hidden="1" x14ac:dyDescent="0.3">
      <c r="A19" s="69" t="s">
        <v>71</v>
      </c>
      <c r="B19" s="13" t="s">
        <v>98</v>
      </c>
      <c r="C19" s="13" t="s">
        <v>5</v>
      </c>
      <c r="D19" s="80" t="s">
        <v>73</v>
      </c>
      <c r="E19" s="185" t="s">
        <v>132</v>
      </c>
      <c r="F19" s="83"/>
      <c r="G19" s="146">
        <f t="shared" si="0"/>
        <v>0</v>
      </c>
      <c r="H19" s="71"/>
      <c r="I19" s="71"/>
      <c r="J19" s="115"/>
      <c r="K19" s="37"/>
    </row>
    <row r="20" spans="1:11" s="18" customFormat="1" ht="39.75" hidden="1" customHeight="1" x14ac:dyDescent="0.3">
      <c r="A20" s="69" t="s">
        <v>71</v>
      </c>
      <c r="B20" s="13" t="s">
        <v>98</v>
      </c>
      <c r="C20" s="13" t="s">
        <v>5</v>
      </c>
      <c r="D20" s="80" t="s">
        <v>73</v>
      </c>
      <c r="E20" s="185" t="s">
        <v>142</v>
      </c>
      <c r="F20" s="83"/>
      <c r="G20" s="146">
        <f t="shared" si="0"/>
        <v>0</v>
      </c>
      <c r="H20" s="71"/>
      <c r="I20" s="71"/>
      <c r="J20" s="115"/>
      <c r="K20" s="37"/>
    </row>
    <row r="21" spans="1:11" s="1" customFormat="1" ht="36.75" customHeight="1" x14ac:dyDescent="0.2">
      <c r="A21" s="67" t="s">
        <v>161</v>
      </c>
      <c r="B21" s="7" t="s">
        <v>162</v>
      </c>
      <c r="C21" s="7" t="s">
        <v>50</v>
      </c>
      <c r="D21" s="79" t="s">
        <v>84</v>
      </c>
      <c r="E21" s="29" t="s">
        <v>444</v>
      </c>
      <c r="F21" s="83" t="s">
        <v>495</v>
      </c>
      <c r="G21" s="146">
        <f t="shared" si="0"/>
        <v>665000</v>
      </c>
      <c r="H21" s="6">
        <v>665000</v>
      </c>
      <c r="I21" s="6"/>
      <c r="J21" s="114"/>
    </row>
    <row r="22" spans="1:11" s="38" customFormat="1" ht="37.5" x14ac:dyDescent="0.2">
      <c r="A22" s="67" t="s">
        <v>161</v>
      </c>
      <c r="B22" s="7" t="s">
        <v>162</v>
      </c>
      <c r="C22" s="7" t="s">
        <v>50</v>
      </c>
      <c r="D22" s="79" t="s">
        <v>84</v>
      </c>
      <c r="E22" s="29" t="s">
        <v>384</v>
      </c>
      <c r="F22" s="83" t="s">
        <v>517</v>
      </c>
      <c r="G22" s="146">
        <f t="shared" si="0"/>
        <v>490000</v>
      </c>
      <c r="H22" s="6">
        <v>490000</v>
      </c>
      <c r="I22" s="6"/>
      <c r="J22" s="114"/>
    </row>
    <row r="23" spans="1:11" s="1" customFormat="1" ht="75" x14ac:dyDescent="0.3">
      <c r="A23" s="66" t="s">
        <v>163</v>
      </c>
      <c r="B23" s="7" t="s">
        <v>164</v>
      </c>
      <c r="C23" s="7" t="s">
        <v>11</v>
      </c>
      <c r="D23" s="82" t="s">
        <v>93</v>
      </c>
      <c r="E23" s="185" t="s">
        <v>371</v>
      </c>
      <c r="F23" s="83" t="s">
        <v>518</v>
      </c>
      <c r="G23" s="146">
        <f t="shared" si="0"/>
        <v>200000</v>
      </c>
      <c r="H23" s="6">
        <f>150000+50000</f>
        <v>200000</v>
      </c>
      <c r="I23" s="6"/>
      <c r="J23" s="114"/>
    </row>
    <row r="24" spans="1:11" s="1" customFormat="1" ht="60" hidden="1" customHeight="1" x14ac:dyDescent="0.2">
      <c r="A24" s="66" t="s">
        <v>339</v>
      </c>
      <c r="B24" s="7" t="s">
        <v>303</v>
      </c>
      <c r="C24" s="25" t="s">
        <v>12</v>
      </c>
      <c r="D24" s="24" t="s">
        <v>85</v>
      </c>
      <c r="E24" s="185" t="s">
        <v>340</v>
      </c>
      <c r="F24" s="83"/>
      <c r="G24" s="146">
        <f t="shared" si="0"/>
        <v>0</v>
      </c>
      <c r="H24" s="6"/>
      <c r="I24" s="6"/>
      <c r="J24" s="114"/>
    </row>
    <row r="25" spans="1:11" s="1" customFormat="1" ht="45" customHeight="1" x14ac:dyDescent="0.2">
      <c r="A25" s="67" t="s">
        <v>165</v>
      </c>
      <c r="B25" s="7" t="s">
        <v>166</v>
      </c>
      <c r="C25" s="7" t="s">
        <v>12</v>
      </c>
      <c r="D25" s="42" t="s">
        <v>167</v>
      </c>
      <c r="E25" s="29" t="s">
        <v>372</v>
      </c>
      <c r="F25" s="83" t="s">
        <v>464</v>
      </c>
      <c r="G25" s="146">
        <f t="shared" si="0"/>
        <v>92395</v>
      </c>
      <c r="H25" s="6">
        <v>92395</v>
      </c>
      <c r="I25" s="6"/>
      <c r="J25" s="114"/>
    </row>
    <row r="26" spans="1:11" s="1" customFormat="1" ht="45" hidden="1" customHeight="1" x14ac:dyDescent="0.2">
      <c r="A26" s="67" t="s">
        <v>169</v>
      </c>
      <c r="B26" s="7" t="s">
        <v>170</v>
      </c>
      <c r="C26" s="7"/>
      <c r="D26" s="42" t="s">
        <v>172</v>
      </c>
      <c r="E26" s="29"/>
      <c r="F26" s="154"/>
      <c r="G26" s="146">
        <f t="shared" si="0"/>
        <v>4562115</v>
      </c>
      <c r="H26" s="6">
        <f>H27+H29+H31+H32+H33+H34+H35+H37+H36+H28</f>
        <v>4534736</v>
      </c>
      <c r="I26" s="6">
        <f>I27+I29+I31+I32+I33+I34+I35+I37+I36</f>
        <v>27379</v>
      </c>
      <c r="J26" s="6">
        <f>J27+J29+J31+J32+J33+J34+J35+J37+J36</f>
        <v>27379</v>
      </c>
    </row>
    <row r="27" spans="1:11" s="39" customFormat="1" ht="56.25" x14ac:dyDescent="0.2">
      <c r="A27" s="69" t="s">
        <v>168</v>
      </c>
      <c r="B27" s="13" t="s">
        <v>171</v>
      </c>
      <c r="C27" s="13" t="s">
        <v>12</v>
      </c>
      <c r="D27" s="43" t="s">
        <v>173</v>
      </c>
      <c r="E27" s="185" t="s">
        <v>373</v>
      </c>
      <c r="F27" s="83" t="s">
        <v>490</v>
      </c>
      <c r="G27" s="146">
        <f t="shared" si="0"/>
        <v>1375115</v>
      </c>
      <c r="H27" s="71">
        <f>655115+720000</f>
        <v>1375115</v>
      </c>
      <c r="I27" s="71"/>
      <c r="J27" s="115"/>
    </row>
    <row r="28" spans="1:11" s="39" customFormat="1" ht="47.25" customHeight="1" x14ac:dyDescent="0.2">
      <c r="A28" s="69" t="s">
        <v>168</v>
      </c>
      <c r="B28" s="13" t="s">
        <v>171</v>
      </c>
      <c r="C28" s="13" t="s">
        <v>12</v>
      </c>
      <c r="D28" s="43" t="s">
        <v>173</v>
      </c>
      <c r="E28" s="185" t="s">
        <v>442</v>
      </c>
      <c r="F28" s="83" t="s">
        <v>463</v>
      </c>
      <c r="G28" s="146">
        <f t="shared" si="0"/>
        <v>450000</v>
      </c>
      <c r="H28" s="71">
        <v>450000</v>
      </c>
      <c r="I28" s="71"/>
      <c r="J28" s="115"/>
    </row>
    <row r="29" spans="1:11" s="40" customFormat="1" ht="56.25" x14ac:dyDescent="0.2">
      <c r="A29" s="69" t="s">
        <v>168</v>
      </c>
      <c r="B29" s="13" t="s">
        <v>171</v>
      </c>
      <c r="C29" s="13" t="s">
        <v>12</v>
      </c>
      <c r="D29" s="43" t="s">
        <v>173</v>
      </c>
      <c r="E29" s="29" t="s">
        <v>374</v>
      </c>
      <c r="F29" s="83" t="s">
        <v>519</v>
      </c>
      <c r="G29" s="146">
        <f t="shared" si="0"/>
        <v>70000</v>
      </c>
      <c r="H29" s="17">
        <v>70000</v>
      </c>
      <c r="I29" s="71"/>
      <c r="J29" s="115"/>
    </row>
    <row r="30" spans="1:11" s="40" customFormat="1" ht="37.5" x14ac:dyDescent="0.2">
      <c r="A30" s="69" t="s">
        <v>168</v>
      </c>
      <c r="B30" s="13" t="s">
        <v>171</v>
      </c>
      <c r="C30" s="13" t="s">
        <v>12</v>
      </c>
      <c r="D30" s="43" t="s">
        <v>173</v>
      </c>
      <c r="E30" s="29" t="s">
        <v>596</v>
      </c>
      <c r="F30" s="193" t="s">
        <v>604</v>
      </c>
      <c r="G30" s="146">
        <f t="shared" si="0"/>
        <v>200000</v>
      </c>
      <c r="H30" s="17">
        <v>200000</v>
      </c>
      <c r="I30" s="71"/>
      <c r="J30" s="115"/>
    </row>
    <row r="31" spans="1:11" s="18" customFormat="1" ht="37.5" x14ac:dyDescent="0.2">
      <c r="A31" s="69" t="s">
        <v>168</v>
      </c>
      <c r="B31" s="13" t="s">
        <v>171</v>
      </c>
      <c r="C31" s="13" t="s">
        <v>12</v>
      </c>
      <c r="D31" s="43" t="s">
        <v>173</v>
      </c>
      <c r="E31" s="29" t="s">
        <v>375</v>
      </c>
      <c r="F31" s="83" t="s">
        <v>494</v>
      </c>
      <c r="G31" s="146">
        <f t="shared" si="0"/>
        <v>562000</v>
      </c>
      <c r="H31" s="71">
        <f>450000+112000</f>
        <v>562000</v>
      </c>
      <c r="I31" s="71"/>
      <c r="J31" s="115"/>
    </row>
    <row r="32" spans="1:11" s="41" customFormat="1" ht="37.5" x14ac:dyDescent="0.2">
      <c r="A32" s="69" t="s">
        <v>168</v>
      </c>
      <c r="B32" s="13" t="s">
        <v>171</v>
      </c>
      <c r="C32" s="13" t="s">
        <v>12</v>
      </c>
      <c r="D32" s="43" t="s">
        <v>173</v>
      </c>
      <c r="E32" s="29" t="s">
        <v>376</v>
      </c>
      <c r="F32" s="83" t="s">
        <v>513</v>
      </c>
      <c r="G32" s="146">
        <f t="shared" si="0"/>
        <v>500000</v>
      </c>
      <c r="H32" s="71">
        <v>500000</v>
      </c>
      <c r="I32" s="17"/>
      <c r="J32" s="116"/>
    </row>
    <row r="33" spans="1:11" s="18" customFormat="1" ht="99.75" customHeight="1" x14ac:dyDescent="0.2">
      <c r="A33" s="69" t="s">
        <v>168</v>
      </c>
      <c r="B33" s="13" t="s">
        <v>171</v>
      </c>
      <c r="C33" s="13" t="s">
        <v>12</v>
      </c>
      <c r="D33" s="49" t="s">
        <v>173</v>
      </c>
      <c r="E33" s="29" t="s">
        <v>377</v>
      </c>
      <c r="F33" s="83" t="s">
        <v>493</v>
      </c>
      <c r="G33" s="146">
        <f t="shared" si="0"/>
        <v>1260000</v>
      </c>
      <c r="H33" s="71">
        <v>1232621</v>
      </c>
      <c r="I33" s="71">
        <v>27379</v>
      </c>
      <c r="J33" s="115">
        <v>27379</v>
      </c>
    </row>
    <row r="34" spans="1:11" s="18" customFormat="1" ht="56.25" x14ac:dyDescent="0.2">
      <c r="A34" s="69" t="s">
        <v>168</v>
      </c>
      <c r="B34" s="13" t="s">
        <v>171</v>
      </c>
      <c r="C34" s="13" t="s">
        <v>12</v>
      </c>
      <c r="D34" s="49" t="s">
        <v>173</v>
      </c>
      <c r="E34" s="29" t="s">
        <v>378</v>
      </c>
      <c r="F34" s="83" t="s">
        <v>496</v>
      </c>
      <c r="G34" s="146">
        <f t="shared" si="0"/>
        <v>200000</v>
      </c>
      <c r="H34" s="71">
        <v>200000</v>
      </c>
      <c r="I34" s="71"/>
      <c r="J34" s="115"/>
    </row>
    <row r="35" spans="1:11" s="18" customFormat="1" ht="37.5" x14ac:dyDescent="0.2">
      <c r="A35" s="69" t="s">
        <v>168</v>
      </c>
      <c r="B35" s="13" t="s">
        <v>171</v>
      </c>
      <c r="C35" s="13" t="s">
        <v>12</v>
      </c>
      <c r="D35" s="49" t="s">
        <v>173</v>
      </c>
      <c r="E35" s="29" t="s">
        <v>447</v>
      </c>
      <c r="F35" s="83" t="s">
        <v>462</v>
      </c>
      <c r="G35" s="146">
        <f t="shared" si="0"/>
        <v>75000</v>
      </c>
      <c r="H35" s="71">
        <v>75000</v>
      </c>
      <c r="I35" s="71"/>
      <c r="J35" s="115"/>
    </row>
    <row r="36" spans="1:11" s="18" customFormat="1" ht="37.5" x14ac:dyDescent="0.2">
      <c r="A36" s="69" t="s">
        <v>168</v>
      </c>
      <c r="B36" s="13" t="s">
        <v>171</v>
      </c>
      <c r="C36" s="13" t="s">
        <v>12</v>
      </c>
      <c r="D36" s="49" t="s">
        <v>173</v>
      </c>
      <c r="E36" s="29" t="s">
        <v>379</v>
      </c>
      <c r="F36" s="83" t="s">
        <v>465</v>
      </c>
      <c r="G36" s="146">
        <f t="shared" si="0"/>
        <v>20000</v>
      </c>
      <c r="H36" s="71">
        <v>20000</v>
      </c>
      <c r="I36" s="71"/>
      <c r="J36" s="115"/>
    </row>
    <row r="37" spans="1:11" s="39" customFormat="1" ht="37.5" x14ac:dyDescent="0.2">
      <c r="A37" s="69" t="s">
        <v>168</v>
      </c>
      <c r="B37" s="13" t="s">
        <v>171</v>
      </c>
      <c r="C37" s="13" t="s">
        <v>12</v>
      </c>
      <c r="D37" s="43" t="s">
        <v>173</v>
      </c>
      <c r="E37" s="29" t="s">
        <v>380</v>
      </c>
      <c r="F37" s="83" t="s">
        <v>514</v>
      </c>
      <c r="G37" s="146">
        <f t="shared" si="0"/>
        <v>50000</v>
      </c>
      <c r="H37" s="71">
        <v>50000</v>
      </c>
      <c r="I37" s="71"/>
      <c r="J37" s="115"/>
    </row>
    <row r="38" spans="1:11" s="1" customFormat="1" ht="56.25" x14ac:dyDescent="0.2">
      <c r="A38" s="67" t="s">
        <v>178</v>
      </c>
      <c r="B38" s="7" t="s">
        <v>174</v>
      </c>
      <c r="C38" s="7" t="s">
        <v>16</v>
      </c>
      <c r="D38" s="42" t="s">
        <v>270</v>
      </c>
      <c r="E38" s="29" t="s">
        <v>381</v>
      </c>
      <c r="F38" s="83" t="s">
        <v>512</v>
      </c>
      <c r="G38" s="146">
        <f t="shared" si="0"/>
        <v>565000</v>
      </c>
      <c r="H38" s="6"/>
      <c r="I38" s="6">
        <v>565000</v>
      </c>
      <c r="J38" s="114">
        <v>565000</v>
      </c>
    </row>
    <row r="39" spans="1:11" s="1" customFormat="1" ht="18.75" hidden="1" x14ac:dyDescent="0.2">
      <c r="A39" s="67"/>
      <c r="B39" s="7"/>
      <c r="C39" s="7"/>
      <c r="D39" s="42"/>
      <c r="E39" s="29"/>
      <c r="F39" s="154"/>
      <c r="G39" s="146">
        <f t="shared" si="0"/>
        <v>0</v>
      </c>
      <c r="H39" s="6"/>
      <c r="I39" s="6"/>
      <c r="J39" s="114"/>
    </row>
    <row r="40" spans="1:11" s="1" customFormat="1" ht="29.25" hidden="1" customHeight="1" x14ac:dyDescent="0.2">
      <c r="A40" s="67" t="s">
        <v>310</v>
      </c>
      <c r="B40" s="7" t="s">
        <v>313</v>
      </c>
      <c r="C40" s="7"/>
      <c r="D40" s="42" t="s">
        <v>317</v>
      </c>
      <c r="E40" s="229" t="s">
        <v>382</v>
      </c>
      <c r="F40" s="215" t="s">
        <v>497</v>
      </c>
      <c r="G40" s="146">
        <f t="shared" si="0"/>
        <v>182822</v>
      </c>
      <c r="H40" s="6">
        <f>H41</f>
        <v>0</v>
      </c>
      <c r="I40" s="6">
        <f>I41</f>
        <v>182822</v>
      </c>
      <c r="J40" s="114"/>
    </row>
    <row r="41" spans="1:11" s="18" customFormat="1" ht="37.5" x14ac:dyDescent="0.2">
      <c r="A41" s="16" t="s">
        <v>311</v>
      </c>
      <c r="B41" s="13" t="s">
        <v>314</v>
      </c>
      <c r="C41" s="13" t="s">
        <v>316</v>
      </c>
      <c r="D41" s="43" t="s">
        <v>318</v>
      </c>
      <c r="E41" s="229"/>
      <c r="F41" s="216"/>
      <c r="G41" s="146">
        <f t="shared" si="0"/>
        <v>182822</v>
      </c>
      <c r="H41" s="71"/>
      <c r="I41" s="71">
        <v>182822</v>
      </c>
      <c r="J41" s="115"/>
    </row>
    <row r="42" spans="1:11" s="1" customFormat="1" ht="37.5" x14ac:dyDescent="0.2">
      <c r="A42" s="67" t="s">
        <v>312</v>
      </c>
      <c r="B42" s="7" t="s">
        <v>315</v>
      </c>
      <c r="C42" s="7" t="s">
        <v>14</v>
      </c>
      <c r="D42" s="42" t="s">
        <v>319</v>
      </c>
      <c r="E42" s="229"/>
      <c r="F42" s="217"/>
      <c r="G42" s="146">
        <f t="shared" si="0"/>
        <v>61000</v>
      </c>
      <c r="H42" s="6"/>
      <c r="I42" s="6">
        <v>61000</v>
      </c>
      <c r="J42" s="114"/>
    </row>
    <row r="43" spans="1:11" s="2" customFormat="1" ht="56.25" hidden="1" x14ac:dyDescent="0.2">
      <c r="A43" s="67" t="s">
        <v>177</v>
      </c>
      <c r="B43" s="7" t="s">
        <v>176</v>
      </c>
      <c r="C43" s="7" t="s">
        <v>14</v>
      </c>
      <c r="D43" s="3" t="s">
        <v>175</v>
      </c>
      <c r="E43" s="29" t="s">
        <v>269</v>
      </c>
      <c r="F43" s="154"/>
      <c r="G43" s="146">
        <f t="shared" si="0"/>
        <v>0</v>
      </c>
      <c r="H43" s="6"/>
      <c r="I43" s="4"/>
      <c r="J43" s="117"/>
    </row>
    <row r="44" spans="1:11" s="1" customFormat="1" ht="45" hidden="1" customHeight="1" x14ac:dyDescent="0.2">
      <c r="A44" s="67"/>
      <c r="B44" s="7"/>
      <c r="C44" s="7"/>
      <c r="D44" s="42"/>
      <c r="E44" s="29"/>
      <c r="F44" s="154"/>
      <c r="G44" s="146">
        <f t="shared" si="0"/>
        <v>0</v>
      </c>
      <c r="H44" s="6"/>
      <c r="I44" s="6"/>
      <c r="J44" s="114"/>
    </row>
    <row r="45" spans="1:11" s="36" customFormat="1" ht="56.25" x14ac:dyDescent="0.3">
      <c r="A45" s="67" t="s">
        <v>292</v>
      </c>
      <c r="B45" s="23" t="s">
        <v>265</v>
      </c>
      <c r="C45" s="23" t="s">
        <v>6</v>
      </c>
      <c r="D45" s="84" t="s">
        <v>264</v>
      </c>
      <c r="E45" s="185" t="s">
        <v>383</v>
      </c>
      <c r="F45" s="83" t="s">
        <v>498</v>
      </c>
      <c r="G45" s="146">
        <f t="shared" si="0"/>
        <v>400000</v>
      </c>
      <c r="H45" s="6">
        <v>400000</v>
      </c>
      <c r="I45" s="6">
        <f>I46+I47</f>
        <v>0</v>
      </c>
      <c r="J45" s="114"/>
    </row>
    <row r="46" spans="1:11" s="18" customFormat="1" ht="57.75" hidden="1" customHeight="1" thickBot="1" x14ac:dyDescent="0.35">
      <c r="A46" s="69" t="s">
        <v>74</v>
      </c>
      <c r="B46" s="13" t="s">
        <v>145</v>
      </c>
      <c r="C46" s="13" t="s">
        <v>6</v>
      </c>
      <c r="D46" s="60" t="s">
        <v>75</v>
      </c>
      <c r="E46" s="195"/>
      <c r="F46" s="155"/>
      <c r="G46" s="146">
        <f t="shared" si="0"/>
        <v>0</v>
      </c>
      <c r="H46" s="71"/>
      <c r="I46" s="71"/>
      <c r="J46" s="115"/>
      <c r="K46" s="37"/>
    </row>
    <row r="47" spans="1:11" s="1" customFormat="1" ht="45" hidden="1" customHeight="1" x14ac:dyDescent="0.3">
      <c r="A47" s="66"/>
      <c r="B47" s="7" t="s">
        <v>66</v>
      </c>
      <c r="C47" s="7" t="s">
        <v>6</v>
      </c>
      <c r="D47" s="85" t="s">
        <v>67</v>
      </c>
      <c r="E47" s="185" t="s">
        <v>68</v>
      </c>
      <c r="F47" s="83"/>
      <c r="G47" s="146">
        <f t="shared" si="0"/>
        <v>0</v>
      </c>
      <c r="H47" s="6"/>
      <c r="I47" s="6"/>
      <c r="J47" s="114"/>
    </row>
    <row r="48" spans="1:11" s="1" customFormat="1" ht="37.5" hidden="1" x14ac:dyDescent="0.2">
      <c r="A48" s="66" t="s">
        <v>121</v>
      </c>
      <c r="B48" s="7" t="s">
        <v>122</v>
      </c>
      <c r="C48" s="7"/>
      <c r="D48" s="86" t="s">
        <v>123</v>
      </c>
      <c r="E48" s="185"/>
      <c r="F48" s="83"/>
      <c r="G48" s="146">
        <f t="shared" si="0"/>
        <v>0</v>
      </c>
      <c r="H48" s="6">
        <f>SUM(H49)</f>
        <v>0</v>
      </c>
      <c r="I48" s="6">
        <f>SUM(I49)</f>
        <v>0</v>
      </c>
      <c r="J48" s="114"/>
    </row>
    <row r="49" spans="1:10" s="1" customFormat="1" ht="75" hidden="1" x14ac:dyDescent="0.3">
      <c r="A49" s="66" t="s">
        <v>114</v>
      </c>
      <c r="B49" s="7" t="s">
        <v>115</v>
      </c>
      <c r="C49" s="7" t="s">
        <v>61</v>
      </c>
      <c r="D49" s="87" t="s">
        <v>76</v>
      </c>
      <c r="E49" s="29" t="s">
        <v>65</v>
      </c>
      <c r="F49" s="154"/>
      <c r="G49" s="146">
        <f t="shared" si="0"/>
        <v>0</v>
      </c>
      <c r="H49" s="6"/>
      <c r="I49" s="6"/>
      <c r="J49" s="114"/>
    </row>
    <row r="50" spans="1:10" s="1" customFormat="1" ht="76.5" hidden="1" customHeight="1" x14ac:dyDescent="0.2">
      <c r="A50" s="67" t="s">
        <v>77</v>
      </c>
      <c r="B50" s="7" t="s">
        <v>107</v>
      </c>
      <c r="C50" s="7" t="s">
        <v>12</v>
      </c>
      <c r="D50" s="24" t="s">
        <v>85</v>
      </c>
      <c r="E50" s="185" t="s">
        <v>146</v>
      </c>
      <c r="F50" s="83"/>
      <c r="G50" s="146">
        <f t="shared" si="0"/>
        <v>0</v>
      </c>
      <c r="H50" s="6"/>
      <c r="I50" s="6"/>
      <c r="J50" s="114"/>
    </row>
    <row r="51" spans="1:10" ht="93.75" hidden="1" x14ac:dyDescent="0.3">
      <c r="A51" s="66"/>
      <c r="B51" s="7" t="s">
        <v>8</v>
      </c>
      <c r="C51" s="7" t="s">
        <v>12</v>
      </c>
      <c r="D51" s="54" t="s">
        <v>9</v>
      </c>
      <c r="E51" s="185" t="s">
        <v>62</v>
      </c>
      <c r="F51" s="83"/>
      <c r="G51" s="146">
        <f t="shared" si="0"/>
        <v>0</v>
      </c>
      <c r="H51" s="6"/>
      <c r="I51" s="6"/>
      <c r="J51" s="114"/>
    </row>
    <row r="52" spans="1:10" ht="18.75" hidden="1" x14ac:dyDescent="0.2">
      <c r="A52" s="66"/>
      <c r="B52" s="7"/>
      <c r="C52" s="7"/>
      <c r="D52" s="42"/>
      <c r="E52" s="29"/>
      <c r="F52" s="154"/>
      <c r="G52" s="146">
        <f t="shared" si="0"/>
        <v>0</v>
      </c>
      <c r="H52" s="6"/>
      <c r="I52" s="6"/>
      <c r="J52" s="114"/>
    </row>
    <row r="53" spans="1:10" ht="18.75" hidden="1" x14ac:dyDescent="0.2">
      <c r="A53" s="66"/>
      <c r="B53" s="7"/>
      <c r="C53" s="7"/>
      <c r="D53" s="42"/>
      <c r="E53" s="29"/>
      <c r="F53" s="154"/>
      <c r="G53" s="146">
        <f t="shared" si="0"/>
        <v>0</v>
      </c>
      <c r="H53" s="6"/>
      <c r="I53" s="6"/>
      <c r="J53" s="114"/>
    </row>
    <row r="54" spans="1:10" ht="18.75" hidden="1" x14ac:dyDescent="0.2">
      <c r="A54" s="66"/>
      <c r="B54" s="7"/>
      <c r="C54" s="7"/>
      <c r="D54" s="42"/>
      <c r="E54" s="29"/>
      <c r="F54" s="154"/>
      <c r="G54" s="146">
        <f t="shared" si="0"/>
        <v>0</v>
      </c>
      <c r="H54" s="6"/>
      <c r="I54" s="6"/>
      <c r="J54" s="114"/>
    </row>
    <row r="55" spans="1:10" ht="18.75" hidden="1" x14ac:dyDescent="0.2">
      <c r="A55" s="66"/>
      <c r="B55" s="7"/>
      <c r="C55" s="7"/>
      <c r="D55" s="42"/>
      <c r="E55" s="29"/>
      <c r="F55" s="154"/>
      <c r="G55" s="146">
        <f t="shared" si="0"/>
        <v>0</v>
      </c>
      <c r="H55" s="6"/>
      <c r="I55" s="6"/>
      <c r="J55" s="114"/>
    </row>
    <row r="56" spans="1:10" s="38" customFormat="1" ht="56.25" hidden="1" x14ac:dyDescent="0.2">
      <c r="A56" s="66"/>
      <c r="B56" s="7" t="s">
        <v>13</v>
      </c>
      <c r="C56" s="7" t="s">
        <v>14</v>
      </c>
      <c r="D56" s="42" t="s">
        <v>15</v>
      </c>
      <c r="E56" s="29" t="s">
        <v>53</v>
      </c>
      <c r="F56" s="154"/>
      <c r="G56" s="146">
        <f t="shared" si="0"/>
        <v>0</v>
      </c>
      <c r="H56" s="6">
        <v>0</v>
      </c>
      <c r="I56" s="6"/>
      <c r="J56" s="114"/>
    </row>
    <row r="57" spans="1:10" s="1" customFormat="1" ht="75" hidden="1" x14ac:dyDescent="0.2">
      <c r="A57" s="67" t="s">
        <v>78</v>
      </c>
      <c r="B57" s="7" t="s">
        <v>99</v>
      </c>
      <c r="C57" s="7" t="s">
        <v>16</v>
      </c>
      <c r="D57" s="42" t="s">
        <v>17</v>
      </c>
      <c r="E57" s="29" t="s">
        <v>111</v>
      </c>
      <c r="F57" s="154"/>
      <c r="G57" s="146">
        <f t="shared" si="0"/>
        <v>0</v>
      </c>
      <c r="H57" s="6"/>
      <c r="I57" s="6"/>
      <c r="J57" s="114"/>
    </row>
    <row r="58" spans="1:10" ht="18.75" hidden="1" x14ac:dyDescent="0.2">
      <c r="A58" s="67"/>
      <c r="B58" s="7"/>
      <c r="C58" s="7"/>
      <c r="D58" s="42"/>
      <c r="E58" s="6"/>
      <c r="F58" s="6"/>
      <c r="G58" s="146">
        <f t="shared" si="0"/>
        <v>0</v>
      </c>
      <c r="H58" s="6"/>
      <c r="I58" s="6"/>
      <c r="J58" s="114"/>
    </row>
    <row r="59" spans="1:10" ht="18.75" hidden="1" x14ac:dyDescent="0.2">
      <c r="A59" s="67" t="s">
        <v>79</v>
      </c>
      <c r="B59" s="7"/>
      <c r="C59" s="7"/>
      <c r="D59" s="42"/>
      <c r="E59" s="6"/>
      <c r="F59" s="6"/>
      <c r="G59" s="146">
        <f t="shared" si="0"/>
        <v>0</v>
      </c>
      <c r="H59" s="6"/>
      <c r="I59" s="6"/>
      <c r="J59" s="114"/>
    </row>
    <row r="60" spans="1:10" ht="56.25" hidden="1" x14ac:dyDescent="0.2">
      <c r="A60" s="67" t="s">
        <v>80</v>
      </c>
      <c r="B60" s="7">
        <v>200200</v>
      </c>
      <c r="C60" s="7"/>
      <c r="D60" s="88" t="s">
        <v>10</v>
      </c>
      <c r="E60" s="185" t="s">
        <v>52</v>
      </c>
      <c r="F60" s="83"/>
      <c r="G60" s="146">
        <f t="shared" si="0"/>
        <v>0</v>
      </c>
      <c r="H60" s="6"/>
      <c r="I60" s="4"/>
      <c r="J60" s="117"/>
    </row>
    <row r="61" spans="1:10" ht="18.75" hidden="1" x14ac:dyDescent="0.2">
      <c r="A61" s="67"/>
      <c r="B61" s="7"/>
      <c r="C61" s="7"/>
      <c r="D61" s="3"/>
      <c r="E61" s="29"/>
      <c r="F61" s="154"/>
      <c r="G61" s="146">
        <f t="shared" si="0"/>
        <v>0</v>
      </c>
      <c r="H61" s="4"/>
      <c r="I61" s="4"/>
      <c r="J61" s="117"/>
    </row>
    <row r="62" spans="1:10" s="1" customFormat="1" ht="18.75" hidden="1" x14ac:dyDescent="0.2">
      <c r="A62" s="67" t="s">
        <v>81</v>
      </c>
      <c r="B62" s="7"/>
      <c r="C62" s="7"/>
      <c r="D62" s="42"/>
      <c r="E62" s="29"/>
      <c r="F62" s="154"/>
      <c r="G62" s="146">
        <f t="shared" si="0"/>
        <v>0</v>
      </c>
      <c r="H62" s="6"/>
      <c r="I62" s="6"/>
      <c r="J62" s="114"/>
    </row>
    <row r="63" spans="1:10" s="1" customFormat="1" ht="55.5" hidden="1" customHeight="1" x14ac:dyDescent="0.2">
      <c r="A63" s="67" t="s">
        <v>82</v>
      </c>
      <c r="B63" s="7" t="s">
        <v>100</v>
      </c>
      <c r="C63" s="7" t="s">
        <v>18</v>
      </c>
      <c r="D63" s="42" t="s">
        <v>20</v>
      </c>
      <c r="E63" s="29" t="s">
        <v>141</v>
      </c>
      <c r="F63" s="154"/>
      <c r="G63" s="146">
        <f t="shared" si="0"/>
        <v>0</v>
      </c>
      <c r="H63" s="6"/>
      <c r="I63" s="6"/>
      <c r="J63" s="114"/>
    </row>
    <row r="64" spans="1:10" ht="37.5" hidden="1" x14ac:dyDescent="0.2">
      <c r="A64" s="67" t="s">
        <v>82</v>
      </c>
      <c r="B64" s="7" t="s">
        <v>100</v>
      </c>
      <c r="C64" s="7" t="s">
        <v>18</v>
      </c>
      <c r="D64" s="42" t="s">
        <v>20</v>
      </c>
      <c r="E64" s="29" t="s">
        <v>60</v>
      </c>
      <c r="F64" s="154"/>
      <c r="G64" s="146">
        <f t="shared" si="0"/>
        <v>0</v>
      </c>
      <c r="H64" s="6"/>
      <c r="I64" s="6"/>
      <c r="J64" s="114"/>
    </row>
    <row r="65" spans="1:10" ht="37.5" hidden="1" x14ac:dyDescent="0.2">
      <c r="A65" s="67" t="s">
        <v>82</v>
      </c>
      <c r="B65" s="7" t="s">
        <v>100</v>
      </c>
      <c r="C65" s="7" t="s">
        <v>18</v>
      </c>
      <c r="D65" s="42" t="s">
        <v>20</v>
      </c>
      <c r="E65" s="29" t="s">
        <v>63</v>
      </c>
      <c r="F65" s="154"/>
      <c r="G65" s="146">
        <f t="shared" si="0"/>
        <v>0</v>
      </c>
      <c r="H65" s="6"/>
      <c r="I65" s="6"/>
      <c r="J65" s="114"/>
    </row>
    <row r="66" spans="1:10" s="2" customFormat="1" ht="82.5" hidden="1" customHeight="1" x14ac:dyDescent="0.2">
      <c r="A66" s="67" t="s">
        <v>82</v>
      </c>
      <c r="B66" s="7" t="s">
        <v>100</v>
      </c>
      <c r="C66" s="7" t="s">
        <v>18</v>
      </c>
      <c r="D66" s="42" t="s">
        <v>20</v>
      </c>
      <c r="E66" s="29" t="s">
        <v>147</v>
      </c>
      <c r="F66" s="154"/>
      <c r="G66" s="146">
        <f t="shared" si="0"/>
        <v>0</v>
      </c>
      <c r="H66" s="4"/>
      <c r="I66" s="6"/>
      <c r="J66" s="114"/>
    </row>
    <row r="67" spans="1:10" ht="16.149999999999999" hidden="1" customHeight="1" thickBot="1" x14ac:dyDescent="0.25">
      <c r="A67" s="66"/>
      <c r="B67" s="7"/>
      <c r="C67" s="7"/>
      <c r="D67" s="56"/>
      <c r="E67" s="29"/>
      <c r="F67" s="154"/>
      <c r="G67" s="146">
        <f t="shared" si="0"/>
        <v>0</v>
      </c>
      <c r="H67" s="6"/>
      <c r="I67" s="6"/>
      <c r="J67" s="114"/>
    </row>
    <row r="68" spans="1:10" s="44" customFormat="1" ht="56.25" customHeight="1" x14ac:dyDescent="0.2">
      <c r="A68" s="118" t="s">
        <v>155</v>
      </c>
      <c r="B68" s="89"/>
      <c r="C68" s="89"/>
      <c r="D68" s="90" t="s">
        <v>56</v>
      </c>
      <c r="E68" s="196"/>
      <c r="F68" s="156"/>
      <c r="G68" s="146">
        <f t="shared" si="0"/>
        <v>538690</v>
      </c>
      <c r="H68" s="91">
        <f>H72+H73+H74</f>
        <v>538690</v>
      </c>
      <c r="I68" s="91">
        <f>SUM(I69:I71)</f>
        <v>0</v>
      </c>
      <c r="J68" s="119"/>
    </row>
    <row r="69" spans="1:10" ht="58.5" hidden="1" customHeight="1" x14ac:dyDescent="0.2">
      <c r="A69" s="67">
        <v>1011090</v>
      </c>
      <c r="B69" s="7" t="s">
        <v>4</v>
      </c>
      <c r="C69" s="7" t="s">
        <v>46</v>
      </c>
      <c r="D69" s="56" t="s">
        <v>86</v>
      </c>
      <c r="E69" s="29" t="s">
        <v>112</v>
      </c>
      <c r="F69" s="154"/>
      <c r="G69" s="146">
        <f t="shared" si="0"/>
        <v>0</v>
      </c>
      <c r="H69" s="6"/>
      <c r="I69" s="6"/>
      <c r="J69" s="114"/>
    </row>
    <row r="70" spans="1:10" ht="27.75" hidden="1" customHeight="1" thickBot="1" x14ac:dyDescent="0.25">
      <c r="A70" s="66"/>
      <c r="B70" s="7" t="s">
        <v>57</v>
      </c>
      <c r="C70" s="7" t="s">
        <v>47</v>
      </c>
      <c r="D70" s="56" t="s">
        <v>58</v>
      </c>
      <c r="E70" s="29" t="s">
        <v>59</v>
      </c>
      <c r="F70" s="154"/>
      <c r="G70" s="146">
        <f t="shared" si="0"/>
        <v>0</v>
      </c>
      <c r="H70" s="6"/>
      <c r="I70" s="6"/>
      <c r="J70" s="114"/>
    </row>
    <row r="71" spans="1:10" ht="39.75" hidden="1" customHeight="1" x14ac:dyDescent="0.2">
      <c r="A71" s="66" t="s">
        <v>180</v>
      </c>
      <c r="B71" s="7" t="s">
        <v>181</v>
      </c>
      <c r="C71" s="7"/>
      <c r="D71" s="56" t="s">
        <v>179</v>
      </c>
      <c r="E71" s="29"/>
      <c r="F71" s="154"/>
      <c r="G71" s="146">
        <f t="shared" si="0"/>
        <v>188690</v>
      </c>
      <c r="H71" s="6">
        <f>H72+H74</f>
        <v>188690</v>
      </c>
      <c r="I71" s="6"/>
      <c r="J71" s="114"/>
    </row>
    <row r="72" spans="1:10" s="39" customFormat="1" ht="56.25" x14ac:dyDescent="0.2">
      <c r="A72" s="69" t="s">
        <v>271</v>
      </c>
      <c r="B72" s="13" t="s">
        <v>272</v>
      </c>
      <c r="C72" s="13" t="s">
        <v>47</v>
      </c>
      <c r="D72" s="70" t="s">
        <v>273</v>
      </c>
      <c r="E72" s="29" t="s">
        <v>391</v>
      </c>
      <c r="F72" s="83" t="s">
        <v>473</v>
      </c>
      <c r="G72" s="146">
        <f t="shared" si="0"/>
        <v>88690</v>
      </c>
      <c r="H72" s="71">
        <f>85100+3590</f>
        <v>88690</v>
      </c>
      <c r="I72" s="71"/>
      <c r="J72" s="115"/>
    </row>
    <row r="73" spans="1:10" s="39" customFormat="1" ht="37.5" x14ac:dyDescent="0.2">
      <c r="A73" s="69" t="s">
        <v>271</v>
      </c>
      <c r="B73" s="13" t="s">
        <v>272</v>
      </c>
      <c r="C73" s="13" t="s">
        <v>47</v>
      </c>
      <c r="D73" s="70" t="s">
        <v>273</v>
      </c>
      <c r="E73" s="29" t="s">
        <v>614</v>
      </c>
      <c r="F73" s="193" t="s">
        <v>627</v>
      </c>
      <c r="G73" s="146">
        <f t="shared" si="0"/>
        <v>350000</v>
      </c>
      <c r="H73" s="71">
        <v>350000</v>
      </c>
      <c r="I73" s="71"/>
      <c r="J73" s="115"/>
    </row>
    <row r="74" spans="1:10" s="39" customFormat="1" ht="39.75" customHeight="1" x14ac:dyDescent="0.2">
      <c r="A74" s="69" t="s">
        <v>271</v>
      </c>
      <c r="B74" s="13" t="s">
        <v>272</v>
      </c>
      <c r="C74" s="13" t="s">
        <v>47</v>
      </c>
      <c r="D74" s="70" t="s">
        <v>273</v>
      </c>
      <c r="E74" s="29" t="s">
        <v>448</v>
      </c>
      <c r="F74" s="83" t="s">
        <v>472</v>
      </c>
      <c r="G74" s="146">
        <f t="shared" si="0"/>
        <v>100000</v>
      </c>
      <c r="H74" s="71">
        <v>100000</v>
      </c>
      <c r="I74" s="71"/>
      <c r="J74" s="115"/>
    </row>
    <row r="75" spans="1:10" ht="56.25" x14ac:dyDescent="0.35">
      <c r="A75" s="120" t="s">
        <v>156</v>
      </c>
      <c r="B75" s="89"/>
      <c r="C75" s="89"/>
      <c r="D75" s="77" t="s">
        <v>22</v>
      </c>
      <c r="E75" s="197"/>
      <c r="F75" s="157"/>
      <c r="G75" s="143">
        <f>H75+I75</f>
        <v>116303516</v>
      </c>
      <c r="H75" s="10">
        <f>H86+H88+H97+H78+H83+H84+H102+H79+H80+H81+H82</f>
        <v>111144339</v>
      </c>
      <c r="I75" s="10">
        <f>I86+I88+I97+I78+I103+I79+I80+I81+I82+I83</f>
        <v>5159177</v>
      </c>
      <c r="J75" s="121">
        <f>J97+J103+J79+J80+J81+J82+J83+J85</f>
        <v>5159177</v>
      </c>
    </row>
    <row r="76" spans="1:10" ht="0.75" hidden="1" customHeight="1" x14ac:dyDescent="0.3">
      <c r="A76" s="66"/>
      <c r="B76" s="7" t="s">
        <v>23</v>
      </c>
      <c r="C76" s="7"/>
      <c r="D76" s="3" t="s">
        <v>24</v>
      </c>
      <c r="E76" s="85"/>
      <c r="F76" s="158"/>
      <c r="G76" s="146">
        <f t="shared" si="0"/>
        <v>0</v>
      </c>
      <c r="H76" s="4"/>
      <c r="I76" s="4"/>
      <c r="J76" s="117"/>
    </row>
    <row r="77" spans="1:10" ht="15.75" hidden="1" customHeight="1" x14ac:dyDescent="0.3">
      <c r="A77" s="66"/>
      <c r="B77" s="7" t="s">
        <v>25</v>
      </c>
      <c r="C77" s="7"/>
      <c r="D77" s="3" t="s">
        <v>26</v>
      </c>
      <c r="E77" s="85"/>
      <c r="F77" s="158"/>
      <c r="G77" s="146">
        <f t="shared" si="0"/>
        <v>0</v>
      </c>
      <c r="H77" s="4"/>
      <c r="I77" s="4"/>
      <c r="J77" s="117"/>
    </row>
    <row r="78" spans="1:10" ht="22.5" hidden="1" customHeight="1" x14ac:dyDescent="0.3">
      <c r="A78" s="66" t="s">
        <v>354</v>
      </c>
      <c r="B78" s="7" t="s">
        <v>256</v>
      </c>
      <c r="C78" s="7"/>
      <c r="D78" s="3" t="s">
        <v>298</v>
      </c>
      <c r="E78" s="85"/>
      <c r="F78" s="158"/>
      <c r="G78" s="146">
        <f t="shared" si="0"/>
        <v>1255900</v>
      </c>
      <c r="H78" s="4">
        <f>H85</f>
        <v>1255900</v>
      </c>
      <c r="I78" s="4">
        <f>I85</f>
        <v>0</v>
      </c>
      <c r="J78" s="117"/>
    </row>
    <row r="79" spans="1:10" ht="37.5" x14ac:dyDescent="0.2">
      <c r="A79" s="66" t="s">
        <v>615</v>
      </c>
      <c r="B79" s="7" t="s">
        <v>139</v>
      </c>
      <c r="C79" s="207" t="s">
        <v>48</v>
      </c>
      <c r="D79" s="79" t="s">
        <v>140</v>
      </c>
      <c r="E79" s="219" t="s">
        <v>622</v>
      </c>
      <c r="F79" s="222" t="s">
        <v>630</v>
      </c>
      <c r="G79" s="146">
        <f t="shared" ref="G79:G84" si="1">H79+I79</f>
        <v>61441582</v>
      </c>
      <c r="H79" s="4">
        <f>55333300+1667729+120000+148800+122600+40000+519100+466000-85600</f>
        <v>58331929</v>
      </c>
      <c r="I79" s="4">
        <f>1040000+556453-9700+130000+450000+10000+190000+460900+282000</f>
        <v>3109653</v>
      </c>
      <c r="J79" s="117">
        <f>I79</f>
        <v>3109653</v>
      </c>
    </row>
    <row r="80" spans="1:10" ht="37.5" x14ac:dyDescent="0.2">
      <c r="A80" s="66" t="s">
        <v>574</v>
      </c>
      <c r="B80" s="7" t="s">
        <v>575</v>
      </c>
      <c r="C80" s="7" t="s">
        <v>576</v>
      </c>
      <c r="D80" s="42" t="s">
        <v>577</v>
      </c>
      <c r="E80" s="220"/>
      <c r="F80" s="223"/>
      <c r="G80" s="146">
        <f t="shared" si="1"/>
        <v>10475029</v>
      </c>
      <c r="H80" s="4">
        <f>5500000+3263635+200000+190600</f>
        <v>9154235</v>
      </c>
      <c r="I80" s="4">
        <f>1089000+26194+20000+185600</f>
        <v>1320794</v>
      </c>
      <c r="J80" s="117">
        <f>I80</f>
        <v>1320794</v>
      </c>
    </row>
    <row r="81" spans="1:10" ht="56.25" hidden="1" x14ac:dyDescent="0.2">
      <c r="A81" s="66" t="s">
        <v>616</v>
      </c>
      <c r="B81" s="7" t="s">
        <v>618</v>
      </c>
      <c r="C81" s="207" t="s">
        <v>28</v>
      </c>
      <c r="D81" s="24" t="s">
        <v>620</v>
      </c>
      <c r="E81" s="220"/>
      <c r="F81" s="223"/>
      <c r="G81" s="146">
        <f t="shared" si="1"/>
        <v>0</v>
      </c>
      <c r="H81" s="4"/>
      <c r="I81" s="4"/>
      <c r="J81" s="117"/>
    </row>
    <row r="82" spans="1:10" ht="37.5" x14ac:dyDescent="0.2">
      <c r="A82" s="66" t="s">
        <v>617</v>
      </c>
      <c r="B82" s="7" t="s">
        <v>619</v>
      </c>
      <c r="C82" s="207" t="s">
        <v>28</v>
      </c>
      <c r="D82" s="208" t="s">
        <v>621</v>
      </c>
      <c r="E82" s="221"/>
      <c r="F82" s="224"/>
      <c r="G82" s="146">
        <f t="shared" si="1"/>
        <v>1227041</v>
      </c>
      <c r="H82" s="4">
        <f>900000+327041</f>
        <v>1227041</v>
      </c>
      <c r="I82" s="4"/>
      <c r="J82" s="117"/>
    </row>
    <row r="83" spans="1:10" ht="56.25" x14ac:dyDescent="0.2">
      <c r="A83" s="66" t="s">
        <v>392</v>
      </c>
      <c r="B83" s="7" t="s">
        <v>342</v>
      </c>
      <c r="C83" s="7" t="s">
        <v>343</v>
      </c>
      <c r="D83" s="3" t="s">
        <v>344</v>
      </c>
      <c r="E83" s="43" t="s">
        <v>450</v>
      </c>
      <c r="F83" s="83" t="s">
        <v>458</v>
      </c>
      <c r="G83" s="146">
        <f t="shared" si="1"/>
        <v>26886500</v>
      </c>
      <c r="H83" s="4">
        <f>28396800-400000-1300000-190000</f>
        <v>26506800</v>
      </c>
      <c r="I83" s="4">
        <f>360000+29700-10000</f>
        <v>379700</v>
      </c>
      <c r="J83" s="117">
        <f>I83</f>
        <v>379700</v>
      </c>
    </row>
    <row r="84" spans="1:10" s="1" customFormat="1" ht="37.5" x14ac:dyDescent="0.2">
      <c r="A84" s="66" t="s">
        <v>574</v>
      </c>
      <c r="B84" s="7" t="s">
        <v>575</v>
      </c>
      <c r="C84" s="7" t="s">
        <v>576</v>
      </c>
      <c r="D84" s="42" t="s">
        <v>577</v>
      </c>
      <c r="E84" s="29" t="s">
        <v>589</v>
      </c>
      <c r="F84" s="154" t="s">
        <v>590</v>
      </c>
      <c r="G84" s="146">
        <f t="shared" si="1"/>
        <v>3550000</v>
      </c>
      <c r="H84" s="4">
        <f>2900000+650000</f>
        <v>3550000</v>
      </c>
      <c r="I84" s="4"/>
      <c r="J84" s="117"/>
    </row>
    <row r="85" spans="1:10" s="39" customFormat="1" ht="75" x14ac:dyDescent="0.2">
      <c r="A85" s="69" t="s">
        <v>355</v>
      </c>
      <c r="B85" s="13" t="s">
        <v>258</v>
      </c>
      <c r="C85" s="13" t="s">
        <v>356</v>
      </c>
      <c r="D85" s="49" t="s">
        <v>260</v>
      </c>
      <c r="E85" s="43" t="s">
        <v>449</v>
      </c>
      <c r="F85" s="83" t="s">
        <v>459</v>
      </c>
      <c r="G85" s="146">
        <f t="shared" si="0"/>
        <v>1255900</v>
      </c>
      <c r="H85" s="17">
        <v>1255900</v>
      </c>
      <c r="I85" s="17"/>
      <c r="J85" s="116">
        <f>I85</f>
        <v>0</v>
      </c>
    </row>
    <row r="86" spans="1:10" ht="41.25" hidden="1" customHeight="1" x14ac:dyDescent="0.2">
      <c r="A86" s="67" t="s">
        <v>189</v>
      </c>
      <c r="B86" s="7" t="s">
        <v>190</v>
      </c>
      <c r="C86" s="7"/>
      <c r="D86" s="64" t="s">
        <v>126</v>
      </c>
      <c r="E86" s="29"/>
      <c r="F86" s="154"/>
      <c r="G86" s="146">
        <f t="shared" si="0"/>
        <v>0</v>
      </c>
      <c r="H86" s="4">
        <f>H87</f>
        <v>0</v>
      </c>
      <c r="I86" s="4">
        <f>I87</f>
        <v>0</v>
      </c>
      <c r="J86" s="117"/>
    </row>
    <row r="87" spans="1:10" s="39" customFormat="1" ht="61.5" hidden="1" customHeight="1" x14ac:dyDescent="0.2">
      <c r="A87" s="16" t="s">
        <v>191</v>
      </c>
      <c r="B87" s="13" t="s">
        <v>192</v>
      </c>
      <c r="C87" s="13" t="s">
        <v>28</v>
      </c>
      <c r="D87" s="92" t="s">
        <v>194</v>
      </c>
      <c r="E87" s="29" t="s">
        <v>266</v>
      </c>
      <c r="F87" s="154"/>
      <c r="G87" s="146">
        <f t="shared" ref="G87:G152" si="2">H87+I87</f>
        <v>0</v>
      </c>
      <c r="H87" s="93"/>
      <c r="I87" s="17"/>
      <c r="J87" s="116"/>
    </row>
    <row r="88" spans="1:10" s="1" customFormat="1" ht="37.5" hidden="1" x14ac:dyDescent="0.2">
      <c r="A88" s="67" t="s">
        <v>196</v>
      </c>
      <c r="B88" s="7" t="s">
        <v>193</v>
      </c>
      <c r="C88" s="7"/>
      <c r="D88" s="42" t="s">
        <v>195</v>
      </c>
      <c r="E88" s="29"/>
      <c r="F88" s="154"/>
      <c r="G88" s="146">
        <f t="shared" si="2"/>
        <v>10906234</v>
      </c>
      <c r="H88" s="4">
        <f>H89+H90+H91+H92+H93+H94+H95+H96</f>
        <v>10906234</v>
      </c>
      <c r="I88" s="4"/>
      <c r="J88" s="117"/>
    </row>
    <row r="89" spans="1:10" s="18" customFormat="1" ht="37.5" x14ac:dyDescent="0.2">
      <c r="A89" s="16" t="s">
        <v>274</v>
      </c>
      <c r="B89" s="13" t="s">
        <v>275</v>
      </c>
      <c r="C89" s="13" t="s">
        <v>28</v>
      </c>
      <c r="D89" s="43" t="s">
        <v>276</v>
      </c>
      <c r="E89" s="29" t="s">
        <v>393</v>
      </c>
      <c r="F89" s="83" t="s">
        <v>452</v>
      </c>
      <c r="G89" s="146">
        <f t="shared" si="2"/>
        <v>200000</v>
      </c>
      <c r="H89" s="17">
        <v>200000</v>
      </c>
      <c r="I89" s="17"/>
      <c r="J89" s="116"/>
    </row>
    <row r="90" spans="1:10" s="18" customFormat="1" ht="38.25" customHeight="1" x14ac:dyDescent="0.2">
      <c r="A90" s="16" t="s">
        <v>274</v>
      </c>
      <c r="B90" s="13" t="s">
        <v>275</v>
      </c>
      <c r="C90" s="13" t="s">
        <v>28</v>
      </c>
      <c r="D90" s="43" t="s">
        <v>276</v>
      </c>
      <c r="E90" s="29" t="s">
        <v>451</v>
      </c>
      <c r="F90" s="83" t="s">
        <v>453</v>
      </c>
      <c r="G90" s="146">
        <f t="shared" si="2"/>
        <v>3000000</v>
      </c>
      <c r="H90" s="93">
        <v>3000000</v>
      </c>
      <c r="I90" s="17"/>
      <c r="J90" s="116"/>
    </row>
    <row r="91" spans="1:10" s="18" customFormat="1" ht="34.5" customHeight="1" x14ac:dyDescent="0.2">
      <c r="A91" s="16" t="s">
        <v>274</v>
      </c>
      <c r="B91" s="13" t="s">
        <v>275</v>
      </c>
      <c r="C91" s="13" t="s">
        <v>28</v>
      </c>
      <c r="D91" s="43" t="s">
        <v>276</v>
      </c>
      <c r="E91" s="29" t="s">
        <v>394</v>
      </c>
      <c r="F91" s="83" t="s">
        <v>457</v>
      </c>
      <c r="G91" s="146">
        <f t="shared" si="2"/>
        <v>100000</v>
      </c>
      <c r="H91" s="17">
        <v>100000</v>
      </c>
      <c r="I91" s="17"/>
      <c r="J91" s="116"/>
    </row>
    <row r="92" spans="1:10" s="18" customFormat="1" ht="37.5" x14ac:dyDescent="0.2">
      <c r="A92" s="16" t="s">
        <v>274</v>
      </c>
      <c r="B92" s="13" t="s">
        <v>275</v>
      </c>
      <c r="C92" s="13" t="s">
        <v>28</v>
      </c>
      <c r="D92" s="43" t="s">
        <v>276</v>
      </c>
      <c r="E92" s="29" t="s">
        <v>399</v>
      </c>
      <c r="F92" s="83" t="s">
        <v>455</v>
      </c>
      <c r="G92" s="146">
        <f t="shared" si="2"/>
        <v>306234</v>
      </c>
      <c r="H92" s="17">
        <v>306234</v>
      </c>
      <c r="I92" s="17"/>
      <c r="J92" s="116"/>
    </row>
    <row r="93" spans="1:10" s="18" customFormat="1" ht="37.5" x14ac:dyDescent="0.2">
      <c r="A93" s="16" t="s">
        <v>274</v>
      </c>
      <c r="B93" s="13" t="s">
        <v>275</v>
      </c>
      <c r="C93" s="13" t="s">
        <v>28</v>
      </c>
      <c r="D93" s="43" t="s">
        <v>276</v>
      </c>
      <c r="E93" s="29" t="s">
        <v>395</v>
      </c>
      <c r="F93" s="83" t="s">
        <v>456</v>
      </c>
      <c r="G93" s="146">
        <f t="shared" si="2"/>
        <v>400000</v>
      </c>
      <c r="H93" s="17">
        <v>400000</v>
      </c>
      <c r="I93" s="17"/>
      <c r="J93" s="116"/>
    </row>
    <row r="94" spans="1:10" s="18" customFormat="1" ht="37.5" x14ac:dyDescent="0.2">
      <c r="A94" s="16" t="s">
        <v>274</v>
      </c>
      <c r="B94" s="13" t="s">
        <v>275</v>
      </c>
      <c r="C94" s="13" t="s">
        <v>28</v>
      </c>
      <c r="D94" s="43" t="s">
        <v>276</v>
      </c>
      <c r="E94" s="29" t="s">
        <v>396</v>
      </c>
      <c r="F94" s="83" t="s">
        <v>460</v>
      </c>
      <c r="G94" s="146">
        <f t="shared" si="2"/>
        <v>100000</v>
      </c>
      <c r="H94" s="17">
        <f>200000-100000</f>
        <v>100000</v>
      </c>
      <c r="I94" s="17"/>
      <c r="J94" s="116"/>
    </row>
    <row r="95" spans="1:10" s="18" customFormat="1" ht="37.5" x14ac:dyDescent="0.2">
      <c r="A95" s="16" t="s">
        <v>274</v>
      </c>
      <c r="B95" s="13" t="s">
        <v>275</v>
      </c>
      <c r="C95" s="13" t="s">
        <v>28</v>
      </c>
      <c r="D95" s="43" t="s">
        <v>276</v>
      </c>
      <c r="E95" s="29" t="s">
        <v>397</v>
      </c>
      <c r="F95" s="83" t="s">
        <v>516</v>
      </c>
      <c r="G95" s="146">
        <f t="shared" si="2"/>
        <v>2800000</v>
      </c>
      <c r="H95" s="17">
        <v>2800000</v>
      </c>
      <c r="I95" s="17"/>
      <c r="J95" s="116"/>
    </row>
    <row r="96" spans="1:10" s="18" customFormat="1" ht="37.5" x14ac:dyDescent="0.2">
      <c r="A96" s="16" t="s">
        <v>274</v>
      </c>
      <c r="B96" s="13" t="s">
        <v>275</v>
      </c>
      <c r="C96" s="13" t="s">
        <v>28</v>
      </c>
      <c r="D96" s="43" t="s">
        <v>276</v>
      </c>
      <c r="E96" s="29" t="s">
        <v>398</v>
      </c>
      <c r="F96" s="83" t="s">
        <v>454</v>
      </c>
      <c r="G96" s="146">
        <f t="shared" si="2"/>
        <v>4000000</v>
      </c>
      <c r="H96" s="17">
        <v>4000000</v>
      </c>
      <c r="I96" s="17"/>
      <c r="J96" s="116"/>
    </row>
    <row r="97" spans="1:14" s="1" customFormat="1" ht="63" customHeight="1" x14ac:dyDescent="0.2">
      <c r="A97" s="16" t="s">
        <v>274</v>
      </c>
      <c r="B97" s="13" t="s">
        <v>275</v>
      </c>
      <c r="C97" s="13" t="s">
        <v>28</v>
      </c>
      <c r="D97" s="43" t="s">
        <v>276</v>
      </c>
      <c r="E97" s="29" t="s">
        <v>423</v>
      </c>
      <c r="F97" s="83" t="s">
        <v>461</v>
      </c>
      <c r="G97" s="146">
        <f t="shared" si="2"/>
        <v>200000</v>
      </c>
      <c r="H97" s="4"/>
      <c r="I97" s="4">
        <v>200000</v>
      </c>
      <c r="J97" s="117">
        <v>200000</v>
      </c>
    </row>
    <row r="98" spans="1:14" s="1" customFormat="1" ht="18.75" hidden="1" x14ac:dyDescent="0.2">
      <c r="A98" s="16"/>
      <c r="B98" s="7"/>
      <c r="C98" s="7"/>
      <c r="D98" s="92"/>
      <c r="E98" s="29"/>
      <c r="F98" s="154"/>
      <c r="G98" s="146">
        <f t="shared" si="2"/>
        <v>0</v>
      </c>
      <c r="H98" s="4"/>
      <c r="I98" s="4"/>
      <c r="J98" s="117"/>
    </row>
    <row r="99" spans="1:14" s="1" customFormat="1" ht="56.25" hidden="1" x14ac:dyDescent="0.2">
      <c r="A99" s="66"/>
      <c r="B99" s="7" t="s">
        <v>27</v>
      </c>
      <c r="C99" s="7"/>
      <c r="D99" s="42" t="s">
        <v>29</v>
      </c>
      <c r="E99" s="29" t="s">
        <v>30</v>
      </c>
      <c r="F99" s="154"/>
      <c r="G99" s="146">
        <f t="shared" si="2"/>
        <v>0</v>
      </c>
      <c r="H99" s="4"/>
      <c r="I99" s="4"/>
      <c r="J99" s="117"/>
    </row>
    <row r="100" spans="1:14" s="1" customFormat="1" ht="18.75" hidden="1" x14ac:dyDescent="0.2">
      <c r="A100" s="66"/>
      <c r="B100" s="7"/>
      <c r="C100" s="7"/>
      <c r="D100" s="42"/>
      <c r="E100" s="29"/>
      <c r="F100" s="154"/>
      <c r="G100" s="146">
        <f t="shared" si="2"/>
        <v>0</v>
      </c>
      <c r="H100" s="4"/>
      <c r="I100" s="4"/>
      <c r="J100" s="117"/>
    </row>
    <row r="101" spans="1:14" s="2" customFormat="1" ht="56.25" hidden="1" x14ac:dyDescent="0.2">
      <c r="A101" s="66"/>
      <c r="B101" s="7" t="s">
        <v>19</v>
      </c>
      <c r="C101" s="7" t="s">
        <v>18</v>
      </c>
      <c r="D101" s="42" t="s">
        <v>20</v>
      </c>
      <c r="E101" s="29" t="s">
        <v>54</v>
      </c>
      <c r="F101" s="154"/>
      <c r="G101" s="146">
        <f t="shared" si="2"/>
        <v>0</v>
      </c>
      <c r="H101" s="4"/>
      <c r="I101" s="4"/>
      <c r="J101" s="117"/>
    </row>
    <row r="102" spans="1:14" s="1" customFormat="1" ht="56.25" x14ac:dyDescent="0.2">
      <c r="A102" s="16" t="s">
        <v>274</v>
      </c>
      <c r="B102" s="13" t="s">
        <v>275</v>
      </c>
      <c r="C102" s="13" t="s">
        <v>28</v>
      </c>
      <c r="D102" s="43" t="s">
        <v>276</v>
      </c>
      <c r="E102" s="29" t="s">
        <v>606</v>
      </c>
      <c r="F102" s="192" t="s">
        <v>607</v>
      </c>
      <c r="G102" s="146">
        <f t="shared" si="2"/>
        <v>212200</v>
      </c>
      <c r="H102" s="4">
        <v>212200</v>
      </c>
      <c r="I102" s="4"/>
      <c r="J102" s="117"/>
    </row>
    <row r="103" spans="1:14" s="1" customFormat="1" ht="75" x14ac:dyDescent="0.3">
      <c r="A103" s="189" t="s">
        <v>591</v>
      </c>
      <c r="B103" s="23" t="s">
        <v>592</v>
      </c>
      <c r="C103" s="23" t="s">
        <v>12</v>
      </c>
      <c r="D103" s="190" t="s">
        <v>593</v>
      </c>
      <c r="E103" s="43" t="s">
        <v>450</v>
      </c>
      <c r="F103" s="83" t="s">
        <v>458</v>
      </c>
      <c r="G103" s="146">
        <f t="shared" si="2"/>
        <v>149030</v>
      </c>
      <c r="H103" s="4"/>
      <c r="I103" s="4">
        <v>149030</v>
      </c>
      <c r="J103" s="117">
        <f>I103</f>
        <v>149030</v>
      </c>
    </row>
    <row r="104" spans="1:14" ht="56.25" x14ac:dyDescent="0.2">
      <c r="A104" s="120" t="s">
        <v>157</v>
      </c>
      <c r="B104" s="89"/>
      <c r="C104" s="89"/>
      <c r="D104" s="77" t="s">
        <v>31</v>
      </c>
      <c r="E104" s="94"/>
      <c r="F104" s="94"/>
      <c r="G104" s="143">
        <f>H104+I104</f>
        <v>9589555</v>
      </c>
      <c r="H104" s="91">
        <f>H105+H110+H112+H114+H116+H117+H118+H120+H124+H125+H137</f>
        <v>9359555</v>
      </c>
      <c r="I104" s="91">
        <f>I111+I122</f>
        <v>230000</v>
      </c>
      <c r="J104" s="91">
        <f>J111+J122</f>
        <v>230000</v>
      </c>
    </row>
    <row r="105" spans="1:14" ht="99.75" hidden="1" customHeight="1" x14ac:dyDescent="0.2">
      <c r="A105" s="67" t="s">
        <v>197</v>
      </c>
      <c r="B105" s="25" t="s">
        <v>133</v>
      </c>
      <c r="C105" s="23"/>
      <c r="D105" s="79" t="s">
        <v>198</v>
      </c>
      <c r="E105" s="215" t="s">
        <v>400</v>
      </c>
      <c r="F105" s="215" t="s">
        <v>483</v>
      </c>
      <c r="G105" s="146">
        <f t="shared" si="2"/>
        <v>1727855</v>
      </c>
      <c r="H105" s="6">
        <f>SUM(H106:H109)</f>
        <v>1727855</v>
      </c>
      <c r="I105" s="6">
        <f>SUM(I106:I109)</f>
        <v>0</v>
      </c>
      <c r="J105" s="6">
        <f>SUM(J106:J109)</f>
        <v>0</v>
      </c>
    </row>
    <row r="106" spans="1:14" s="39" customFormat="1" ht="56.25" customHeight="1" x14ac:dyDescent="0.2">
      <c r="A106" s="16" t="s">
        <v>199</v>
      </c>
      <c r="B106" s="95" t="s">
        <v>134</v>
      </c>
      <c r="C106" s="14" t="s">
        <v>5</v>
      </c>
      <c r="D106" s="96" t="s">
        <v>200</v>
      </c>
      <c r="E106" s="216"/>
      <c r="F106" s="216"/>
      <c r="G106" s="146">
        <f t="shared" si="2"/>
        <v>193400</v>
      </c>
      <c r="H106" s="6">
        <v>193400</v>
      </c>
      <c r="I106" s="6"/>
      <c r="J106" s="114"/>
    </row>
    <row r="107" spans="1:14" s="39" customFormat="1" ht="37.5" x14ac:dyDescent="0.2">
      <c r="A107" s="16" t="s">
        <v>202</v>
      </c>
      <c r="B107" s="95" t="s">
        <v>201</v>
      </c>
      <c r="C107" s="14" t="s">
        <v>136</v>
      </c>
      <c r="D107" s="96" t="s">
        <v>137</v>
      </c>
      <c r="E107" s="216"/>
      <c r="F107" s="216"/>
      <c r="G107" s="146">
        <f t="shared" si="2"/>
        <v>12000</v>
      </c>
      <c r="H107" s="6">
        <v>12000</v>
      </c>
      <c r="I107" s="6"/>
      <c r="J107" s="114"/>
    </row>
    <row r="108" spans="1:14" s="39" customFormat="1" ht="56.25" x14ac:dyDescent="0.2">
      <c r="A108" s="16" t="s">
        <v>203</v>
      </c>
      <c r="B108" s="95" t="s">
        <v>135</v>
      </c>
      <c r="C108" s="14" t="s">
        <v>136</v>
      </c>
      <c r="D108" s="96" t="s">
        <v>204</v>
      </c>
      <c r="E108" s="216"/>
      <c r="F108" s="216"/>
      <c r="G108" s="146">
        <f t="shared" si="2"/>
        <v>322455</v>
      </c>
      <c r="H108" s="6">
        <v>322455</v>
      </c>
      <c r="I108" s="6"/>
      <c r="J108" s="114"/>
    </row>
    <row r="109" spans="1:14" s="39" customFormat="1" ht="56.25" x14ac:dyDescent="0.2">
      <c r="A109" s="16" t="s">
        <v>206</v>
      </c>
      <c r="B109" s="95" t="s">
        <v>205</v>
      </c>
      <c r="C109" s="14" t="s">
        <v>136</v>
      </c>
      <c r="D109" s="96" t="s">
        <v>138</v>
      </c>
      <c r="E109" s="216"/>
      <c r="F109" s="216"/>
      <c r="G109" s="146">
        <f t="shared" si="2"/>
        <v>1200000</v>
      </c>
      <c r="H109" s="6">
        <v>1200000</v>
      </c>
      <c r="I109" s="6"/>
      <c r="J109" s="114"/>
    </row>
    <row r="110" spans="1:14" s="1" customFormat="1" ht="25.5" hidden="1" customHeight="1" x14ac:dyDescent="0.3">
      <c r="A110" s="67" t="s">
        <v>284</v>
      </c>
      <c r="B110" s="7" t="s">
        <v>285</v>
      </c>
      <c r="C110" s="7"/>
      <c r="D110" s="54" t="s">
        <v>218</v>
      </c>
      <c r="E110" s="216"/>
      <c r="F110" s="216"/>
      <c r="G110" s="146">
        <f t="shared" si="2"/>
        <v>550000</v>
      </c>
      <c r="H110" s="4">
        <f>H111</f>
        <v>350000</v>
      </c>
      <c r="I110" s="4">
        <f>I111</f>
        <v>200000</v>
      </c>
      <c r="J110" s="4">
        <f>J111</f>
        <v>200000</v>
      </c>
      <c r="K110" s="45"/>
      <c r="L110" s="46"/>
      <c r="M110" s="21"/>
      <c r="N110" s="47"/>
    </row>
    <row r="111" spans="1:14" s="18" customFormat="1" ht="44.25" customHeight="1" x14ac:dyDescent="0.3">
      <c r="A111" s="16" t="s">
        <v>286</v>
      </c>
      <c r="B111" s="13" t="s">
        <v>287</v>
      </c>
      <c r="C111" s="13" t="s">
        <v>4</v>
      </c>
      <c r="D111" s="80" t="s">
        <v>288</v>
      </c>
      <c r="E111" s="217"/>
      <c r="F111" s="217"/>
      <c r="G111" s="146">
        <f t="shared" si="2"/>
        <v>550000</v>
      </c>
      <c r="H111" s="17">
        <v>350000</v>
      </c>
      <c r="I111" s="17">
        <v>200000</v>
      </c>
      <c r="J111" s="116">
        <v>200000</v>
      </c>
      <c r="K111" s="19"/>
      <c r="L111" s="20"/>
      <c r="M111" s="21"/>
      <c r="N111" s="22"/>
    </row>
    <row r="112" spans="1:14" s="1" customFormat="1" ht="37.5" hidden="1" customHeight="1" x14ac:dyDescent="0.3">
      <c r="A112" s="67" t="s">
        <v>207</v>
      </c>
      <c r="B112" s="7" t="s">
        <v>208</v>
      </c>
      <c r="C112" s="7"/>
      <c r="D112" s="27" t="s">
        <v>128</v>
      </c>
      <c r="E112" s="219" t="s">
        <v>438</v>
      </c>
      <c r="F112" s="215" t="s">
        <v>479</v>
      </c>
      <c r="G112" s="146">
        <f t="shared" si="2"/>
        <v>50000</v>
      </c>
      <c r="H112" s="4">
        <f>SUM(H113)</f>
        <v>50000</v>
      </c>
      <c r="I112" s="4">
        <f>SUM(I113)</f>
        <v>0</v>
      </c>
      <c r="J112" s="117"/>
    </row>
    <row r="113" spans="1:14" s="18" customFormat="1" ht="37.5" x14ac:dyDescent="0.3">
      <c r="A113" s="16" t="s">
        <v>211</v>
      </c>
      <c r="B113" s="13" t="s">
        <v>210</v>
      </c>
      <c r="C113" s="13" t="s">
        <v>33</v>
      </c>
      <c r="D113" s="80" t="s">
        <v>209</v>
      </c>
      <c r="E113" s="220"/>
      <c r="F113" s="216"/>
      <c r="G113" s="146">
        <f t="shared" si="2"/>
        <v>50000</v>
      </c>
      <c r="H113" s="4">
        <v>50000</v>
      </c>
      <c r="I113" s="4"/>
      <c r="J113" s="117"/>
    </row>
    <row r="114" spans="1:14" s="1" customFormat="1" ht="37.5" hidden="1" x14ac:dyDescent="0.3">
      <c r="A114" s="67" t="s">
        <v>213</v>
      </c>
      <c r="B114" s="7" t="s">
        <v>127</v>
      </c>
      <c r="C114" s="7"/>
      <c r="D114" s="54" t="s">
        <v>119</v>
      </c>
      <c r="E114" s="220"/>
      <c r="F114" s="216"/>
      <c r="G114" s="146">
        <f t="shared" si="2"/>
        <v>390000</v>
      </c>
      <c r="H114" s="4">
        <f>SUM(H115)</f>
        <v>390000</v>
      </c>
      <c r="I114" s="4">
        <f>SUM(I115)</f>
        <v>0</v>
      </c>
      <c r="J114" s="117"/>
    </row>
    <row r="115" spans="1:14" s="18" customFormat="1" ht="45.75" customHeight="1" x14ac:dyDescent="0.2">
      <c r="A115" s="16" t="s">
        <v>212</v>
      </c>
      <c r="B115" s="13" t="s">
        <v>184</v>
      </c>
      <c r="C115" s="13" t="s">
        <v>33</v>
      </c>
      <c r="D115" s="49" t="s">
        <v>120</v>
      </c>
      <c r="E115" s="221"/>
      <c r="F115" s="217"/>
      <c r="G115" s="146">
        <f t="shared" si="2"/>
        <v>390000</v>
      </c>
      <c r="H115" s="4">
        <v>390000</v>
      </c>
      <c r="I115" s="4"/>
      <c r="J115" s="117"/>
    </row>
    <row r="116" spans="1:14" s="1" customFormat="1" ht="115.15" customHeight="1" x14ac:dyDescent="0.2">
      <c r="A116" s="67" t="s">
        <v>214</v>
      </c>
      <c r="B116" s="7" t="s">
        <v>101</v>
      </c>
      <c r="C116" s="7" t="s">
        <v>33</v>
      </c>
      <c r="D116" s="42" t="s">
        <v>88</v>
      </c>
      <c r="E116" s="83" t="s">
        <v>401</v>
      </c>
      <c r="F116" s="83" t="s">
        <v>481</v>
      </c>
      <c r="G116" s="146">
        <f t="shared" si="2"/>
        <v>1000000</v>
      </c>
      <c r="H116" s="4">
        <v>1000000</v>
      </c>
      <c r="I116" s="4"/>
      <c r="J116" s="117"/>
    </row>
    <row r="117" spans="1:14" s="1" customFormat="1" ht="137.44999999999999" customHeight="1" x14ac:dyDescent="0.2">
      <c r="A117" s="66" t="s">
        <v>215</v>
      </c>
      <c r="B117" s="7" t="s">
        <v>116</v>
      </c>
      <c r="C117" s="4">
        <v>1010</v>
      </c>
      <c r="D117" s="79" t="s">
        <v>277</v>
      </c>
      <c r="E117" s="220" t="s">
        <v>441</v>
      </c>
      <c r="F117" s="215" t="s">
        <v>478</v>
      </c>
      <c r="G117" s="146">
        <f t="shared" si="2"/>
        <v>1200000</v>
      </c>
      <c r="H117" s="4">
        <v>1200000</v>
      </c>
      <c r="I117" s="4">
        <f>SUM(I118:I119)</f>
        <v>0</v>
      </c>
      <c r="J117" s="117"/>
    </row>
    <row r="118" spans="1:14" s="1" customFormat="1" ht="24" hidden="1" customHeight="1" x14ac:dyDescent="0.3">
      <c r="A118" s="69" t="s">
        <v>284</v>
      </c>
      <c r="B118" s="7" t="s">
        <v>285</v>
      </c>
      <c r="C118" s="4"/>
      <c r="D118" s="54" t="s">
        <v>218</v>
      </c>
      <c r="E118" s="220"/>
      <c r="F118" s="216"/>
      <c r="G118" s="146">
        <f t="shared" si="2"/>
        <v>2738000</v>
      </c>
      <c r="H118" s="4">
        <f>SUM(H119)</f>
        <v>2738000</v>
      </c>
      <c r="I118" s="4"/>
      <c r="J118" s="117"/>
    </row>
    <row r="119" spans="1:14" s="18" customFormat="1" ht="44.25" customHeight="1" x14ac:dyDescent="0.3">
      <c r="A119" s="69" t="s">
        <v>286</v>
      </c>
      <c r="B119" s="13" t="s">
        <v>287</v>
      </c>
      <c r="C119" s="13" t="s">
        <v>4</v>
      </c>
      <c r="D119" s="80" t="s">
        <v>288</v>
      </c>
      <c r="E119" s="221"/>
      <c r="F119" s="217"/>
      <c r="G119" s="146">
        <f t="shared" si="2"/>
        <v>2738000</v>
      </c>
      <c r="H119" s="4">
        <f>1838000+900000</f>
        <v>2738000</v>
      </c>
      <c r="I119" s="4"/>
      <c r="J119" s="117"/>
    </row>
    <row r="120" spans="1:14" s="1" customFormat="1" ht="42" hidden="1" customHeight="1" x14ac:dyDescent="0.2">
      <c r="A120" s="66" t="s">
        <v>278</v>
      </c>
      <c r="B120" s="7" t="s">
        <v>279</v>
      </c>
      <c r="C120" s="7"/>
      <c r="D120" s="79" t="s">
        <v>72</v>
      </c>
      <c r="E120" s="198"/>
      <c r="F120" s="159"/>
      <c r="G120" s="146">
        <f t="shared" si="2"/>
        <v>430000</v>
      </c>
      <c r="H120" s="4">
        <f>H122+H123</f>
        <v>400000</v>
      </c>
      <c r="I120" s="4">
        <f>I122+I123</f>
        <v>30000</v>
      </c>
      <c r="J120" s="117"/>
    </row>
    <row r="121" spans="1:14" s="18" customFormat="1" ht="37.5" hidden="1" customHeight="1" x14ac:dyDescent="0.3">
      <c r="A121" s="16">
        <v>1513201</v>
      </c>
      <c r="B121" s="13" t="s">
        <v>103</v>
      </c>
      <c r="C121" s="13" t="s">
        <v>5</v>
      </c>
      <c r="D121" s="80" t="s">
        <v>32</v>
      </c>
      <c r="E121" s="49"/>
      <c r="F121" s="153"/>
      <c r="G121" s="146">
        <f t="shared" si="2"/>
        <v>0</v>
      </c>
      <c r="H121" s="4"/>
      <c r="I121" s="4"/>
      <c r="J121" s="117"/>
    </row>
    <row r="122" spans="1:14" s="1" customFormat="1" ht="75" x14ac:dyDescent="0.3">
      <c r="A122" s="16" t="s">
        <v>280</v>
      </c>
      <c r="B122" s="13" t="s">
        <v>281</v>
      </c>
      <c r="C122" s="13" t="s">
        <v>5</v>
      </c>
      <c r="D122" s="80" t="s">
        <v>293</v>
      </c>
      <c r="E122" s="29" t="s">
        <v>402</v>
      </c>
      <c r="F122" s="83" t="s">
        <v>475</v>
      </c>
      <c r="G122" s="146">
        <f t="shared" si="2"/>
        <v>130000</v>
      </c>
      <c r="H122" s="4">
        <v>100000</v>
      </c>
      <c r="I122" s="4">
        <v>30000</v>
      </c>
      <c r="J122" s="117">
        <v>30000</v>
      </c>
      <c r="K122" s="45"/>
      <c r="L122" s="46"/>
      <c r="M122" s="21"/>
      <c r="N122" s="47"/>
    </row>
    <row r="123" spans="1:14" s="1" customFormat="1" ht="75" x14ac:dyDescent="0.3">
      <c r="A123" s="16" t="s">
        <v>280</v>
      </c>
      <c r="B123" s="13" t="s">
        <v>281</v>
      </c>
      <c r="C123" s="13" t="s">
        <v>5</v>
      </c>
      <c r="D123" s="80" t="s">
        <v>293</v>
      </c>
      <c r="E123" s="49" t="s">
        <v>443</v>
      </c>
      <c r="F123" s="83" t="s">
        <v>480</v>
      </c>
      <c r="G123" s="146">
        <f t="shared" si="2"/>
        <v>300000</v>
      </c>
      <c r="H123" s="4">
        <v>300000</v>
      </c>
      <c r="I123" s="4"/>
      <c r="J123" s="117"/>
    </row>
    <row r="124" spans="1:14" s="1" customFormat="1" ht="39.75" customHeight="1" x14ac:dyDescent="0.2">
      <c r="A124" s="66" t="s">
        <v>282</v>
      </c>
      <c r="B124" s="7" t="s">
        <v>283</v>
      </c>
      <c r="C124" s="7" t="s">
        <v>69</v>
      </c>
      <c r="D124" s="42" t="s">
        <v>89</v>
      </c>
      <c r="E124" s="29" t="s">
        <v>403</v>
      </c>
      <c r="F124" s="83" t="s">
        <v>484</v>
      </c>
      <c r="G124" s="146">
        <f t="shared" si="2"/>
        <v>500000</v>
      </c>
      <c r="H124" s="5">
        <v>500000</v>
      </c>
      <c r="I124" s="4"/>
      <c r="J124" s="117"/>
    </row>
    <row r="125" spans="1:14" s="18" customFormat="1" ht="30.75" hidden="1" customHeight="1" x14ac:dyDescent="0.3">
      <c r="A125" s="67" t="s">
        <v>284</v>
      </c>
      <c r="B125" s="7" t="s">
        <v>285</v>
      </c>
      <c r="C125" s="7"/>
      <c r="D125" s="54" t="s">
        <v>218</v>
      </c>
      <c r="E125" s="185"/>
      <c r="F125" s="83"/>
      <c r="G125" s="146">
        <f>H125+I125</f>
        <v>903700</v>
      </c>
      <c r="H125" s="6">
        <f>H127+H128+H130+H131+H133+H134+H135+H136+H129</f>
        <v>903700</v>
      </c>
      <c r="I125" s="6"/>
      <c r="J125" s="114"/>
      <c r="K125" s="37"/>
    </row>
    <row r="126" spans="1:14" s="1" customFormat="1" ht="30" hidden="1" customHeight="1" x14ac:dyDescent="0.3">
      <c r="A126" s="67" t="s">
        <v>216</v>
      </c>
      <c r="B126" s="7" t="s">
        <v>217</v>
      </c>
      <c r="C126" s="7" t="s">
        <v>4</v>
      </c>
      <c r="D126" s="54" t="s">
        <v>218</v>
      </c>
      <c r="E126" s="29"/>
      <c r="F126" s="154"/>
      <c r="G126" s="146">
        <f t="shared" si="2"/>
        <v>1353700</v>
      </c>
      <c r="H126" s="4">
        <f>SUM(H130+H131+H132+H133+H134+H122+H123+H110+H135)</f>
        <v>1123700</v>
      </c>
      <c r="I126" s="4">
        <f>SUM(I130+I131+I132+I133+I134+I122+I123+I110+I135)</f>
        <v>230000</v>
      </c>
      <c r="J126" s="117"/>
    </row>
    <row r="127" spans="1:14" s="18" customFormat="1" ht="37.5" hidden="1" customHeight="1" x14ac:dyDescent="0.3">
      <c r="A127" s="16" t="s">
        <v>286</v>
      </c>
      <c r="B127" s="13" t="s">
        <v>287</v>
      </c>
      <c r="C127" s="13" t="s">
        <v>4</v>
      </c>
      <c r="D127" s="80" t="s">
        <v>288</v>
      </c>
      <c r="E127" s="29"/>
      <c r="F127" s="154"/>
      <c r="G127" s="146">
        <f t="shared" si="2"/>
        <v>0</v>
      </c>
      <c r="H127" s="17"/>
      <c r="I127" s="17"/>
      <c r="J127" s="116"/>
    </row>
    <row r="128" spans="1:14" s="18" customFormat="1" ht="36.75" customHeight="1" x14ac:dyDescent="0.2">
      <c r="A128" s="16" t="s">
        <v>286</v>
      </c>
      <c r="B128" s="13" t="s">
        <v>287</v>
      </c>
      <c r="C128" s="13" t="s">
        <v>4</v>
      </c>
      <c r="D128" s="49" t="s">
        <v>288</v>
      </c>
      <c r="E128" s="29" t="s">
        <v>404</v>
      </c>
      <c r="F128" s="83" t="s">
        <v>476</v>
      </c>
      <c r="G128" s="146">
        <f t="shared" si="2"/>
        <v>295000</v>
      </c>
      <c r="H128" s="17">
        <v>295000</v>
      </c>
      <c r="I128" s="17"/>
      <c r="J128" s="116"/>
    </row>
    <row r="129" spans="1:14" s="18" customFormat="1" ht="37.5" x14ac:dyDescent="0.2">
      <c r="A129" s="16" t="s">
        <v>286</v>
      </c>
      <c r="B129" s="13" t="s">
        <v>287</v>
      </c>
      <c r="C129" s="13" t="s">
        <v>4</v>
      </c>
      <c r="D129" s="49" t="s">
        <v>288</v>
      </c>
      <c r="E129" s="29" t="s">
        <v>446</v>
      </c>
      <c r="F129" s="83" t="s">
        <v>485</v>
      </c>
      <c r="G129" s="146">
        <f t="shared" si="2"/>
        <v>235000</v>
      </c>
      <c r="H129" s="17">
        <f>225000+10000</f>
        <v>235000</v>
      </c>
      <c r="I129" s="17"/>
      <c r="J129" s="116"/>
    </row>
    <row r="130" spans="1:14" s="18" customFormat="1" ht="54.75" customHeight="1" x14ac:dyDescent="0.25">
      <c r="A130" s="16" t="s">
        <v>286</v>
      </c>
      <c r="B130" s="13" t="s">
        <v>287</v>
      </c>
      <c r="C130" s="13" t="s">
        <v>4</v>
      </c>
      <c r="D130" s="49" t="s">
        <v>288</v>
      </c>
      <c r="E130" s="29" t="s">
        <v>439</v>
      </c>
      <c r="F130" s="83" t="s">
        <v>482</v>
      </c>
      <c r="G130" s="146">
        <f t="shared" si="2"/>
        <v>373700</v>
      </c>
      <c r="H130" s="17">
        <v>373700</v>
      </c>
      <c r="I130" s="17"/>
      <c r="J130" s="116"/>
      <c r="K130" s="19"/>
      <c r="L130" s="20"/>
      <c r="M130" s="21"/>
      <c r="N130" s="22"/>
    </row>
    <row r="131" spans="1:14" s="18" customFormat="1" ht="37.5" hidden="1" x14ac:dyDescent="0.3">
      <c r="A131" s="16" t="s">
        <v>286</v>
      </c>
      <c r="B131" s="13" t="s">
        <v>287</v>
      </c>
      <c r="C131" s="13" t="s">
        <v>4</v>
      </c>
      <c r="D131" s="80" t="s">
        <v>288</v>
      </c>
      <c r="E131" s="29"/>
      <c r="F131" s="154"/>
      <c r="G131" s="146">
        <f t="shared" si="2"/>
        <v>0</v>
      </c>
      <c r="H131" s="17"/>
      <c r="I131" s="17"/>
      <c r="J131" s="116"/>
      <c r="K131" s="19"/>
      <c r="L131" s="20"/>
      <c r="M131" s="21"/>
      <c r="N131" s="22"/>
    </row>
    <row r="132" spans="1:14" s="18" customFormat="1" ht="37.5" hidden="1" x14ac:dyDescent="0.3">
      <c r="A132" s="16" t="s">
        <v>216</v>
      </c>
      <c r="B132" s="13" t="s">
        <v>217</v>
      </c>
      <c r="C132" s="13" t="s">
        <v>4</v>
      </c>
      <c r="D132" s="80" t="s">
        <v>288</v>
      </c>
      <c r="E132" s="29" t="s">
        <v>113</v>
      </c>
      <c r="F132" s="154"/>
      <c r="G132" s="146">
        <f t="shared" si="2"/>
        <v>0</v>
      </c>
      <c r="H132" s="17"/>
      <c r="I132" s="17"/>
      <c r="J132" s="116"/>
      <c r="K132" s="19"/>
      <c r="L132" s="20"/>
      <c r="M132" s="21"/>
      <c r="N132" s="22"/>
    </row>
    <row r="133" spans="1:14" s="18" customFormat="1" ht="37.5" hidden="1" x14ac:dyDescent="0.3">
      <c r="A133" s="16" t="s">
        <v>286</v>
      </c>
      <c r="B133" s="13" t="s">
        <v>287</v>
      </c>
      <c r="C133" s="13" t="s">
        <v>4</v>
      </c>
      <c r="D133" s="80" t="s">
        <v>288</v>
      </c>
      <c r="E133" s="29" t="s">
        <v>405</v>
      </c>
      <c r="F133" s="154"/>
      <c r="G133" s="146">
        <f t="shared" si="2"/>
        <v>0</v>
      </c>
      <c r="H133" s="17"/>
      <c r="I133" s="17"/>
      <c r="J133" s="116"/>
      <c r="K133" s="19"/>
      <c r="L133" s="20"/>
      <c r="M133" s="21"/>
      <c r="N133" s="22"/>
    </row>
    <row r="134" spans="1:14" s="18" customFormat="1" ht="0.75" hidden="1" customHeight="1" x14ac:dyDescent="0.3">
      <c r="A134" s="16" t="s">
        <v>286</v>
      </c>
      <c r="B134" s="13" t="s">
        <v>287</v>
      </c>
      <c r="C134" s="13" t="s">
        <v>4</v>
      </c>
      <c r="D134" s="80" t="s">
        <v>288</v>
      </c>
      <c r="E134" s="29"/>
      <c r="F134" s="154"/>
      <c r="G134" s="146">
        <f t="shared" si="2"/>
        <v>0</v>
      </c>
      <c r="H134" s="17"/>
      <c r="I134" s="17"/>
      <c r="J134" s="116"/>
      <c r="K134" s="19"/>
      <c r="L134" s="20"/>
      <c r="M134" s="21"/>
      <c r="N134" s="22"/>
    </row>
    <row r="135" spans="1:14" s="18" customFormat="1" ht="42" hidden="1" customHeight="1" x14ac:dyDescent="0.3">
      <c r="A135" s="16" t="s">
        <v>286</v>
      </c>
      <c r="B135" s="13" t="s">
        <v>287</v>
      </c>
      <c r="C135" s="13" t="s">
        <v>4</v>
      </c>
      <c r="D135" s="80" t="s">
        <v>288</v>
      </c>
      <c r="E135" s="185" t="s">
        <v>267</v>
      </c>
      <c r="F135" s="83"/>
      <c r="G135" s="146">
        <f t="shared" si="2"/>
        <v>0</v>
      </c>
      <c r="H135" s="17"/>
      <c r="I135" s="17"/>
      <c r="J135" s="116"/>
    </row>
    <row r="136" spans="1:14" s="18" customFormat="1" ht="37.5" hidden="1" x14ac:dyDescent="0.3">
      <c r="A136" s="16" t="s">
        <v>286</v>
      </c>
      <c r="B136" s="13" t="s">
        <v>287</v>
      </c>
      <c r="C136" s="13" t="s">
        <v>4</v>
      </c>
      <c r="D136" s="80" t="s">
        <v>288</v>
      </c>
      <c r="E136" s="49" t="s">
        <v>406</v>
      </c>
      <c r="F136" s="153"/>
      <c r="G136" s="146">
        <f t="shared" si="2"/>
        <v>0</v>
      </c>
      <c r="H136" s="17"/>
      <c r="I136" s="17"/>
      <c r="J136" s="116"/>
    </row>
    <row r="137" spans="1:14" s="1" customFormat="1" ht="18.75" hidden="1" x14ac:dyDescent="0.3">
      <c r="A137" s="67" t="s">
        <v>307</v>
      </c>
      <c r="B137" s="7" t="s">
        <v>170</v>
      </c>
      <c r="C137" s="7"/>
      <c r="D137" s="54" t="s">
        <v>172</v>
      </c>
      <c r="E137" s="3"/>
      <c r="F137" s="160"/>
      <c r="G137" s="146">
        <f t="shared" si="2"/>
        <v>100000</v>
      </c>
      <c r="H137" s="4">
        <f>H138</f>
        <v>100000</v>
      </c>
      <c r="I137" s="4">
        <f>I138</f>
        <v>0</v>
      </c>
      <c r="J137" s="117"/>
    </row>
    <row r="138" spans="1:14" s="18" customFormat="1" ht="93.75" x14ac:dyDescent="0.2">
      <c r="A138" s="16" t="s">
        <v>308</v>
      </c>
      <c r="B138" s="13" t="s">
        <v>171</v>
      </c>
      <c r="C138" s="13" t="s">
        <v>12</v>
      </c>
      <c r="D138" s="49" t="s">
        <v>309</v>
      </c>
      <c r="E138" s="29" t="s">
        <v>407</v>
      </c>
      <c r="F138" s="83" t="s">
        <v>477</v>
      </c>
      <c r="G138" s="146">
        <f t="shared" si="2"/>
        <v>100000</v>
      </c>
      <c r="H138" s="17">
        <v>100000</v>
      </c>
      <c r="I138" s="17"/>
      <c r="J138" s="116"/>
    </row>
    <row r="139" spans="1:14" s="48" customFormat="1" ht="56.25" x14ac:dyDescent="0.25">
      <c r="A139" s="118" t="s">
        <v>158</v>
      </c>
      <c r="B139" s="97"/>
      <c r="C139" s="97"/>
      <c r="D139" s="98" t="s">
        <v>149</v>
      </c>
      <c r="E139" s="31"/>
      <c r="F139" s="153"/>
      <c r="G139" s="146">
        <f t="shared" si="2"/>
        <v>50000</v>
      </c>
      <c r="H139" s="10">
        <f>H140+H141</f>
        <v>50000</v>
      </c>
      <c r="I139" s="10">
        <f>I140+I141</f>
        <v>0</v>
      </c>
      <c r="J139" s="10">
        <f>J140+J141</f>
        <v>0</v>
      </c>
    </row>
    <row r="140" spans="1:14" s="48" customFormat="1" ht="131.25" hidden="1" x14ac:dyDescent="0.25">
      <c r="A140" s="67" t="s">
        <v>305</v>
      </c>
      <c r="B140" s="7" t="s">
        <v>61</v>
      </c>
      <c r="C140" s="13" t="s">
        <v>44</v>
      </c>
      <c r="D140" s="30" t="s">
        <v>306</v>
      </c>
      <c r="E140" s="31" t="s">
        <v>336</v>
      </c>
      <c r="F140" s="153"/>
      <c r="G140" s="146">
        <f t="shared" si="2"/>
        <v>0</v>
      </c>
      <c r="H140" s="4"/>
      <c r="I140" s="4"/>
      <c r="J140" s="117"/>
    </row>
    <row r="141" spans="1:14" s="36" customFormat="1" ht="37.5" hidden="1" x14ac:dyDescent="0.3">
      <c r="A141" s="67" t="s">
        <v>219</v>
      </c>
      <c r="B141" s="25" t="s">
        <v>150</v>
      </c>
      <c r="C141" s="7"/>
      <c r="D141" s="26" t="s">
        <v>151</v>
      </c>
      <c r="E141" s="49"/>
      <c r="F141" s="153"/>
      <c r="G141" s="146">
        <f t="shared" si="2"/>
        <v>50000</v>
      </c>
      <c r="H141" s="4">
        <f>H142</f>
        <v>50000</v>
      </c>
      <c r="I141" s="4">
        <f>I142</f>
        <v>0</v>
      </c>
      <c r="J141" s="4">
        <f>J142</f>
        <v>0</v>
      </c>
    </row>
    <row r="142" spans="1:14" s="36" customFormat="1" ht="75" x14ac:dyDescent="0.3">
      <c r="A142" s="16" t="s">
        <v>220</v>
      </c>
      <c r="B142" s="95" t="s">
        <v>152</v>
      </c>
      <c r="C142" s="13" t="s">
        <v>33</v>
      </c>
      <c r="D142" s="99" t="s">
        <v>153</v>
      </c>
      <c r="E142" s="49" t="s">
        <v>408</v>
      </c>
      <c r="F142" s="83" t="s">
        <v>474</v>
      </c>
      <c r="G142" s="146">
        <f t="shared" si="2"/>
        <v>50000</v>
      </c>
      <c r="H142" s="17">
        <v>50000</v>
      </c>
      <c r="I142" s="17"/>
      <c r="J142" s="116"/>
    </row>
    <row r="143" spans="1:14" ht="37.5" x14ac:dyDescent="0.35">
      <c r="A143" s="120" t="s">
        <v>160</v>
      </c>
      <c r="B143" s="89"/>
      <c r="C143" s="89"/>
      <c r="D143" s="77" t="s">
        <v>41</v>
      </c>
      <c r="E143" s="197"/>
      <c r="F143" s="157"/>
      <c r="G143" s="146">
        <f t="shared" si="2"/>
        <v>2900000</v>
      </c>
      <c r="H143" s="10">
        <f>H144</f>
        <v>2900000</v>
      </c>
      <c r="I143" s="10">
        <f>SUM(I144+I146+I147+I148)</f>
        <v>0</v>
      </c>
      <c r="J143" s="10">
        <f>SUM(J144+J146+J147+J148)</f>
        <v>0</v>
      </c>
    </row>
    <row r="144" spans="1:14" s="1" customFormat="1" ht="41.25" hidden="1" customHeight="1" x14ac:dyDescent="0.2">
      <c r="A144" s="66" t="s">
        <v>250</v>
      </c>
      <c r="B144" s="7" t="s">
        <v>249</v>
      </c>
      <c r="C144" s="7"/>
      <c r="D144" s="42" t="s">
        <v>251</v>
      </c>
      <c r="E144" s="29"/>
      <c r="F144" s="154"/>
      <c r="G144" s="146">
        <f t="shared" si="2"/>
        <v>2900000</v>
      </c>
      <c r="H144" s="4">
        <f>H145+H146+H147+H148</f>
        <v>2900000</v>
      </c>
      <c r="I144" s="4"/>
      <c r="J144" s="117"/>
    </row>
    <row r="145" spans="1:10" s="18" customFormat="1" ht="41.25" customHeight="1" x14ac:dyDescent="0.2">
      <c r="A145" s="69" t="s">
        <v>289</v>
      </c>
      <c r="B145" s="13" t="s">
        <v>290</v>
      </c>
      <c r="C145" s="13" t="s">
        <v>42</v>
      </c>
      <c r="D145" s="43" t="s">
        <v>291</v>
      </c>
      <c r="E145" s="29" t="s">
        <v>409</v>
      </c>
      <c r="F145" s="83" t="s">
        <v>468</v>
      </c>
      <c r="G145" s="146">
        <f t="shared" si="2"/>
        <v>2400000</v>
      </c>
      <c r="H145" s="17">
        <v>2400000</v>
      </c>
      <c r="I145" s="17"/>
      <c r="J145" s="116"/>
    </row>
    <row r="146" spans="1:10" s="18" customFormat="1" ht="37.5" x14ac:dyDescent="0.2">
      <c r="A146" s="69" t="s">
        <v>289</v>
      </c>
      <c r="B146" s="13" t="s">
        <v>290</v>
      </c>
      <c r="C146" s="13" t="s">
        <v>42</v>
      </c>
      <c r="D146" s="43" t="s">
        <v>291</v>
      </c>
      <c r="E146" s="185" t="s">
        <v>520</v>
      </c>
      <c r="F146" s="83" t="s">
        <v>470</v>
      </c>
      <c r="G146" s="146">
        <f t="shared" si="2"/>
        <v>150000</v>
      </c>
      <c r="H146" s="17">
        <v>150000</v>
      </c>
      <c r="I146" s="17"/>
      <c r="J146" s="116"/>
    </row>
    <row r="147" spans="1:10" s="18" customFormat="1" ht="40.5" customHeight="1" x14ac:dyDescent="0.2">
      <c r="A147" s="69" t="s">
        <v>289</v>
      </c>
      <c r="B147" s="13" t="s">
        <v>290</v>
      </c>
      <c r="C147" s="13" t="s">
        <v>42</v>
      </c>
      <c r="D147" s="43" t="s">
        <v>291</v>
      </c>
      <c r="E147" s="185" t="s">
        <v>410</v>
      </c>
      <c r="F147" s="83" t="s">
        <v>471</v>
      </c>
      <c r="G147" s="146">
        <f t="shared" si="2"/>
        <v>300000</v>
      </c>
      <c r="H147" s="17">
        <v>300000</v>
      </c>
      <c r="I147" s="17"/>
      <c r="J147" s="116"/>
    </row>
    <row r="148" spans="1:10" s="18" customFormat="1" ht="56.25" x14ac:dyDescent="0.2">
      <c r="A148" s="69" t="s">
        <v>289</v>
      </c>
      <c r="B148" s="13" t="s">
        <v>290</v>
      </c>
      <c r="C148" s="13" t="s">
        <v>42</v>
      </c>
      <c r="D148" s="43" t="s">
        <v>291</v>
      </c>
      <c r="E148" s="185" t="s">
        <v>415</v>
      </c>
      <c r="F148" s="83" t="s">
        <v>469</v>
      </c>
      <c r="G148" s="146">
        <f t="shared" si="2"/>
        <v>50000</v>
      </c>
      <c r="H148" s="17">
        <v>50000</v>
      </c>
      <c r="I148" s="17"/>
      <c r="J148" s="116"/>
    </row>
    <row r="149" spans="1:10" ht="60.75" customHeight="1" x14ac:dyDescent="0.35">
      <c r="A149" s="120" t="s">
        <v>83</v>
      </c>
      <c r="B149" s="89"/>
      <c r="C149" s="89"/>
      <c r="D149" s="77" t="s">
        <v>21</v>
      </c>
      <c r="E149" s="197"/>
      <c r="F149" s="157"/>
      <c r="G149" s="143">
        <f t="shared" si="2"/>
        <v>1568000</v>
      </c>
      <c r="H149" s="10">
        <f>H150+H154+H157+H159+H161</f>
        <v>1568000</v>
      </c>
      <c r="I149" s="10">
        <f>I150+I154+I157</f>
        <v>0</v>
      </c>
      <c r="J149" s="10">
        <f>J150+J154+J157</f>
        <v>0</v>
      </c>
    </row>
    <row r="150" spans="1:10" ht="37.5" hidden="1" x14ac:dyDescent="0.2">
      <c r="A150" s="67" t="s">
        <v>182</v>
      </c>
      <c r="B150" s="7" t="s">
        <v>127</v>
      </c>
      <c r="C150" s="7"/>
      <c r="D150" s="3" t="s">
        <v>119</v>
      </c>
      <c r="E150" s="29"/>
      <c r="F150" s="154"/>
      <c r="G150" s="146">
        <f t="shared" si="2"/>
        <v>503000</v>
      </c>
      <c r="H150" s="6">
        <f>H151+H152+H153</f>
        <v>503000</v>
      </c>
      <c r="I150" s="6">
        <f>I151+I152+I153</f>
        <v>0</v>
      </c>
      <c r="J150" s="6">
        <f>J151+J152+J153</f>
        <v>0</v>
      </c>
    </row>
    <row r="151" spans="1:10" s="40" customFormat="1" ht="62.25" customHeight="1" x14ac:dyDescent="0.2">
      <c r="A151" s="16" t="s">
        <v>183</v>
      </c>
      <c r="B151" s="13" t="s">
        <v>184</v>
      </c>
      <c r="C151" s="13" t="s">
        <v>33</v>
      </c>
      <c r="D151" s="49" t="s">
        <v>120</v>
      </c>
      <c r="E151" s="29" t="s">
        <v>411</v>
      </c>
      <c r="F151" s="83" t="s">
        <v>486</v>
      </c>
      <c r="G151" s="146">
        <f t="shared" si="2"/>
        <v>103000</v>
      </c>
      <c r="H151" s="71">
        <v>103000</v>
      </c>
      <c r="I151" s="71"/>
      <c r="J151" s="115"/>
    </row>
    <row r="152" spans="1:10" s="40" customFormat="1" ht="42" customHeight="1" x14ac:dyDescent="0.2">
      <c r="A152" s="16" t="s">
        <v>183</v>
      </c>
      <c r="B152" s="13" t="s">
        <v>184</v>
      </c>
      <c r="C152" s="13" t="s">
        <v>33</v>
      </c>
      <c r="D152" s="49" t="s">
        <v>120</v>
      </c>
      <c r="E152" s="29" t="s">
        <v>412</v>
      </c>
      <c r="F152" s="83" t="s">
        <v>489</v>
      </c>
      <c r="G152" s="146">
        <f t="shared" si="2"/>
        <v>50000</v>
      </c>
      <c r="H152" s="71">
        <v>50000</v>
      </c>
      <c r="I152" s="71"/>
      <c r="J152" s="115"/>
    </row>
    <row r="153" spans="1:10" s="40" customFormat="1" ht="37.5" x14ac:dyDescent="0.2">
      <c r="A153" s="16" t="s">
        <v>183</v>
      </c>
      <c r="B153" s="13" t="s">
        <v>184</v>
      </c>
      <c r="C153" s="13" t="s">
        <v>33</v>
      </c>
      <c r="D153" s="49" t="s">
        <v>120</v>
      </c>
      <c r="E153" s="29" t="s">
        <v>413</v>
      </c>
      <c r="F153" s="83" t="s">
        <v>487</v>
      </c>
      <c r="G153" s="146">
        <f t="shared" ref="G153:G217" si="3">H153+I153</f>
        <v>350000</v>
      </c>
      <c r="H153" s="17">
        <f>250000+100000</f>
        <v>350000</v>
      </c>
      <c r="I153" s="71"/>
      <c r="J153" s="115"/>
    </row>
    <row r="154" spans="1:10" s="2" customFormat="1" ht="37.5" hidden="1" x14ac:dyDescent="0.2">
      <c r="A154" s="67">
        <v>1115010</v>
      </c>
      <c r="B154" s="7" t="s">
        <v>124</v>
      </c>
      <c r="C154" s="7"/>
      <c r="D154" s="42" t="s">
        <v>125</v>
      </c>
      <c r="E154" s="215" t="s">
        <v>440</v>
      </c>
      <c r="F154" s="215" t="s">
        <v>488</v>
      </c>
      <c r="G154" s="146">
        <f t="shared" si="3"/>
        <v>884000</v>
      </c>
      <c r="H154" s="4">
        <f>SUM(H155:H156)</f>
        <v>884000</v>
      </c>
      <c r="I154" s="4">
        <f>SUM(I155:I156)</f>
        <v>0</v>
      </c>
      <c r="J154" s="4">
        <f>SUM(J155:J156)</f>
        <v>0</v>
      </c>
    </row>
    <row r="155" spans="1:10" s="40" customFormat="1" ht="56.25" x14ac:dyDescent="0.2">
      <c r="A155" s="16">
        <v>1115011</v>
      </c>
      <c r="B155" s="13" t="s">
        <v>102</v>
      </c>
      <c r="C155" s="13" t="s">
        <v>49</v>
      </c>
      <c r="D155" s="49" t="s">
        <v>87</v>
      </c>
      <c r="E155" s="216"/>
      <c r="F155" s="216"/>
      <c r="G155" s="146">
        <f t="shared" si="3"/>
        <v>720000</v>
      </c>
      <c r="H155" s="93">
        <v>720000</v>
      </c>
      <c r="I155" s="71"/>
      <c r="J155" s="115"/>
    </row>
    <row r="156" spans="1:10" s="18" customFormat="1" ht="56.25" customHeight="1" x14ac:dyDescent="0.2">
      <c r="A156" s="16">
        <v>1115012</v>
      </c>
      <c r="B156" s="13" t="s">
        <v>117</v>
      </c>
      <c r="C156" s="13" t="s">
        <v>49</v>
      </c>
      <c r="D156" s="49" t="s">
        <v>118</v>
      </c>
      <c r="E156" s="216"/>
      <c r="F156" s="216"/>
      <c r="G156" s="146">
        <f t="shared" si="3"/>
        <v>164000</v>
      </c>
      <c r="H156" s="93">
        <v>164000</v>
      </c>
      <c r="I156" s="71"/>
      <c r="J156" s="115"/>
    </row>
    <row r="157" spans="1:10" s="1" customFormat="1" ht="56.25" hidden="1" customHeight="1" x14ac:dyDescent="0.2">
      <c r="A157" s="67" t="s">
        <v>185</v>
      </c>
      <c r="B157" s="7" t="s">
        <v>186</v>
      </c>
      <c r="C157" s="7"/>
      <c r="D157" s="3" t="s">
        <v>296</v>
      </c>
      <c r="E157" s="216"/>
      <c r="F157" s="216"/>
      <c r="G157" s="146">
        <f t="shared" si="3"/>
        <v>6000</v>
      </c>
      <c r="H157" s="5">
        <f>H158</f>
        <v>6000</v>
      </c>
      <c r="I157" s="5">
        <f>I158</f>
        <v>0</v>
      </c>
      <c r="J157" s="5">
        <f>J158</f>
        <v>0</v>
      </c>
    </row>
    <row r="158" spans="1:10" s="18" customFormat="1" ht="65.25" customHeight="1" x14ac:dyDescent="0.2">
      <c r="A158" s="16" t="s">
        <v>187</v>
      </c>
      <c r="B158" s="13" t="s">
        <v>188</v>
      </c>
      <c r="C158" s="13" t="s">
        <v>49</v>
      </c>
      <c r="D158" s="49" t="s">
        <v>297</v>
      </c>
      <c r="E158" s="216"/>
      <c r="F158" s="216"/>
      <c r="G158" s="146">
        <f t="shared" si="3"/>
        <v>6000</v>
      </c>
      <c r="H158" s="93">
        <v>6000</v>
      </c>
      <c r="I158" s="71"/>
      <c r="J158" s="115"/>
    </row>
    <row r="159" spans="1:10" s="36" customFormat="1" ht="56.25" hidden="1" customHeight="1" x14ac:dyDescent="0.3">
      <c r="A159" s="67" t="s">
        <v>330</v>
      </c>
      <c r="B159" s="7" t="s">
        <v>333</v>
      </c>
      <c r="C159" s="3"/>
      <c r="D159" s="3" t="s">
        <v>334</v>
      </c>
      <c r="E159" s="216"/>
      <c r="F159" s="216"/>
      <c r="G159" s="146">
        <f t="shared" si="3"/>
        <v>10000</v>
      </c>
      <c r="H159" s="5">
        <f>H160</f>
        <v>10000</v>
      </c>
      <c r="I159" s="6"/>
      <c r="J159" s="114"/>
    </row>
    <row r="160" spans="1:10" s="37" customFormat="1" ht="86.25" customHeight="1" x14ac:dyDescent="0.3">
      <c r="A160" s="16" t="s">
        <v>331</v>
      </c>
      <c r="B160" s="13" t="s">
        <v>332</v>
      </c>
      <c r="C160" s="100" t="s">
        <v>49</v>
      </c>
      <c r="D160" s="49" t="s">
        <v>335</v>
      </c>
      <c r="E160" s="217"/>
      <c r="F160" s="217"/>
      <c r="G160" s="146">
        <f t="shared" si="3"/>
        <v>10000</v>
      </c>
      <c r="H160" s="93">
        <v>10000</v>
      </c>
      <c r="I160" s="71"/>
      <c r="J160" s="115"/>
    </row>
    <row r="161" spans="1:11" s="37" customFormat="1" ht="56.25" customHeight="1" x14ac:dyDescent="0.3">
      <c r="A161" s="16">
        <v>1115011</v>
      </c>
      <c r="B161" s="13" t="s">
        <v>102</v>
      </c>
      <c r="C161" s="13" t="s">
        <v>49</v>
      </c>
      <c r="D161" s="49" t="s">
        <v>87</v>
      </c>
      <c r="E161" s="199" t="s">
        <v>595</v>
      </c>
      <c r="F161" s="186" t="s">
        <v>608</v>
      </c>
      <c r="G161" s="146">
        <f t="shared" si="3"/>
        <v>165000</v>
      </c>
      <c r="H161" s="93">
        <v>165000</v>
      </c>
      <c r="I161" s="71"/>
      <c r="J161" s="191"/>
    </row>
    <row r="162" spans="1:11" s="38" customFormat="1" ht="61.5" customHeight="1" x14ac:dyDescent="0.35">
      <c r="A162" s="123" t="s">
        <v>221</v>
      </c>
      <c r="B162" s="101"/>
      <c r="C162" s="101"/>
      <c r="D162" s="200" t="s">
        <v>34</v>
      </c>
      <c r="E162" s="201"/>
      <c r="F162" s="161"/>
      <c r="G162" s="143">
        <f>H162+I162</f>
        <v>125214200</v>
      </c>
      <c r="H162" s="102">
        <f>H173+H174+H175+H176+H177+H178+H179+H184+H180+H196+H172+H167</f>
        <v>103989400</v>
      </c>
      <c r="I162" s="102">
        <f>I166+I168+I170+I173+I181+I182+I186+I187+I188+I185+I189+I190+I180+I172</f>
        <v>21224800</v>
      </c>
      <c r="J162" s="102">
        <f>J166+J168+J170+J173+J181+J182+J186+J187+J188+J185+J189+J190+J180+J172</f>
        <v>21104800</v>
      </c>
    </row>
    <row r="163" spans="1:11" s="1" customFormat="1" ht="56.25" hidden="1" customHeight="1" x14ac:dyDescent="0.2">
      <c r="A163" s="66" t="s">
        <v>222</v>
      </c>
      <c r="B163" s="7" t="s">
        <v>104</v>
      </c>
      <c r="C163" s="7"/>
      <c r="D163" s="50" t="s">
        <v>223</v>
      </c>
      <c r="E163" s="29"/>
      <c r="F163" s="154"/>
      <c r="G163" s="146" t="e">
        <f t="shared" si="3"/>
        <v>#REF!</v>
      </c>
      <c r="H163" s="4" t="e">
        <f>H166+#REF!+H168+H169+H170+#REF!</f>
        <v>#REF!</v>
      </c>
      <c r="I163" s="4" t="e">
        <f>I166+#REF!+I168+I169+I170</f>
        <v>#REF!</v>
      </c>
      <c r="J163" s="117"/>
    </row>
    <row r="164" spans="1:11" s="1" customFormat="1" ht="75" hidden="1" customHeight="1" x14ac:dyDescent="0.2">
      <c r="A164" s="66" t="s">
        <v>91</v>
      </c>
      <c r="B164" s="7" t="s">
        <v>104</v>
      </c>
      <c r="C164" s="7"/>
      <c r="D164" s="50" t="s">
        <v>90</v>
      </c>
      <c r="E164" s="29"/>
      <c r="F164" s="154"/>
      <c r="G164" s="146">
        <f t="shared" si="3"/>
        <v>0</v>
      </c>
      <c r="H164" s="4"/>
      <c r="I164" s="4"/>
      <c r="J164" s="117"/>
    </row>
    <row r="165" spans="1:11" s="1" customFormat="1" ht="45" hidden="1" customHeight="1" x14ac:dyDescent="0.3">
      <c r="A165" s="66" t="s">
        <v>129</v>
      </c>
      <c r="B165" s="7" t="s">
        <v>130</v>
      </c>
      <c r="C165" s="7"/>
      <c r="D165" s="84" t="s">
        <v>131</v>
      </c>
      <c r="E165" s="29"/>
      <c r="F165" s="154"/>
      <c r="G165" s="146">
        <f t="shared" si="3"/>
        <v>5670000</v>
      </c>
      <c r="H165" s="4">
        <f>SUM(H166:H170)</f>
        <v>370000</v>
      </c>
      <c r="I165" s="4">
        <f>SUM(I166:I170)</f>
        <v>5300000</v>
      </c>
      <c r="J165" s="117"/>
    </row>
    <row r="166" spans="1:11" s="18" customFormat="1" ht="37.5" x14ac:dyDescent="0.2">
      <c r="A166" s="69" t="s">
        <v>230</v>
      </c>
      <c r="B166" s="13" t="s">
        <v>225</v>
      </c>
      <c r="C166" s="13" t="s">
        <v>35</v>
      </c>
      <c r="D166" s="28" t="s">
        <v>224</v>
      </c>
      <c r="E166" s="29" t="s">
        <v>424</v>
      </c>
      <c r="F166" s="83" t="s">
        <v>506</v>
      </c>
      <c r="G166" s="146">
        <f t="shared" si="3"/>
        <v>550000</v>
      </c>
      <c r="H166" s="4"/>
      <c r="I166" s="6">
        <v>550000</v>
      </c>
      <c r="J166" s="114">
        <v>550000</v>
      </c>
    </row>
    <row r="167" spans="1:11" s="18" customFormat="1" ht="56.25" x14ac:dyDescent="0.2">
      <c r="A167" s="69" t="s">
        <v>610</v>
      </c>
      <c r="B167" s="13" t="s">
        <v>611</v>
      </c>
      <c r="C167" s="13" t="s">
        <v>35</v>
      </c>
      <c r="D167" s="28" t="s">
        <v>612</v>
      </c>
      <c r="E167" s="29" t="s">
        <v>613</v>
      </c>
      <c r="F167" s="83" t="s">
        <v>629</v>
      </c>
      <c r="G167" s="146">
        <f t="shared" si="3"/>
        <v>370000</v>
      </c>
      <c r="H167" s="4">
        <v>370000</v>
      </c>
      <c r="I167" s="6"/>
      <c r="J167" s="114"/>
    </row>
    <row r="168" spans="1:11" s="18" customFormat="1" ht="37.5" x14ac:dyDescent="0.2">
      <c r="A168" s="69" t="s">
        <v>231</v>
      </c>
      <c r="B168" s="13" t="s">
        <v>226</v>
      </c>
      <c r="C168" s="13" t="s">
        <v>35</v>
      </c>
      <c r="D168" s="28" t="s">
        <v>228</v>
      </c>
      <c r="E168" s="29" t="s">
        <v>425</v>
      </c>
      <c r="F168" s="83" t="s">
        <v>511</v>
      </c>
      <c r="G168" s="146">
        <f t="shared" si="3"/>
        <v>500000</v>
      </c>
      <c r="H168" s="4"/>
      <c r="I168" s="6">
        <v>500000</v>
      </c>
      <c r="J168" s="114">
        <v>500000</v>
      </c>
    </row>
    <row r="169" spans="1:11" s="18" customFormat="1" ht="56.25" hidden="1" x14ac:dyDescent="0.2">
      <c r="A169" s="69" t="s">
        <v>232</v>
      </c>
      <c r="B169" s="13" t="s">
        <v>227</v>
      </c>
      <c r="C169" s="13" t="s">
        <v>35</v>
      </c>
      <c r="D169" s="28" t="s">
        <v>229</v>
      </c>
      <c r="E169" s="29" t="s">
        <v>268</v>
      </c>
      <c r="F169" s="154"/>
      <c r="G169" s="146">
        <f t="shared" si="3"/>
        <v>0</v>
      </c>
      <c r="H169" s="4"/>
      <c r="I169" s="6"/>
      <c r="J169" s="114"/>
    </row>
    <row r="170" spans="1:11" s="18" customFormat="1" ht="45" customHeight="1" x14ac:dyDescent="0.2">
      <c r="A170" s="69" t="s">
        <v>232</v>
      </c>
      <c r="B170" s="13" t="s">
        <v>227</v>
      </c>
      <c r="C170" s="13" t="s">
        <v>35</v>
      </c>
      <c r="D170" s="31" t="s">
        <v>229</v>
      </c>
      <c r="E170" s="29" t="s">
        <v>426</v>
      </c>
      <c r="F170" s="83" t="s">
        <v>505</v>
      </c>
      <c r="G170" s="146">
        <f t="shared" si="3"/>
        <v>4250000</v>
      </c>
      <c r="H170" s="4"/>
      <c r="I170" s="9">
        <f>J170</f>
        <v>4250000</v>
      </c>
      <c r="J170" s="124">
        <f>2522800+700000+750000+277200</f>
        <v>4250000</v>
      </c>
    </row>
    <row r="171" spans="1:11" s="1" customFormat="1" ht="36.75" hidden="1" customHeight="1" x14ac:dyDescent="0.2">
      <c r="A171" s="66" t="s">
        <v>353</v>
      </c>
      <c r="B171" s="7" t="s">
        <v>106</v>
      </c>
      <c r="C171" s="7" t="s">
        <v>35</v>
      </c>
      <c r="D171" s="50" t="s">
        <v>36</v>
      </c>
      <c r="E171" s="185"/>
      <c r="F171" s="83"/>
      <c r="G171" s="146">
        <f t="shared" si="3"/>
        <v>67181800</v>
      </c>
      <c r="H171" s="10">
        <f>SUM(H173:H179)</f>
        <v>65159000</v>
      </c>
      <c r="I171" s="9">
        <v>2022800</v>
      </c>
      <c r="J171" s="125"/>
    </row>
    <row r="172" spans="1:11" s="1" customFormat="1" ht="63" x14ac:dyDescent="0.2">
      <c r="A172" s="66" t="s">
        <v>597</v>
      </c>
      <c r="B172" s="7" t="s">
        <v>130</v>
      </c>
      <c r="C172" s="7" t="s">
        <v>35</v>
      </c>
      <c r="D172" s="202" t="s">
        <v>598</v>
      </c>
      <c r="E172" s="185" t="s">
        <v>602</v>
      </c>
      <c r="F172" s="83" t="s">
        <v>603</v>
      </c>
      <c r="G172" s="146">
        <f>H172+I172</f>
        <v>5400000</v>
      </c>
      <c r="H172" s="4">
        <f>300000+1500000</f>
        <v>1800000</v>
      </c>
      <c r="I172" s="9">
        <f>J172</f>
        <v>3600000</v>
      </c>
      <c r="J172" s="122">
        <f>5100000-1500000</f>
        <v>3600000</v>
      </c>
    </row>
    <row r="173" spans="1:11" s="1" customFormat="1" ht="37.5" x14ac:dyDescent="0.2">
      <c r="A173" s="66" t="s">
        <v>235</v>
      </c>
      <c r="B173" s="7" t="s">
        <v>233</v>
      </c>
      <c r="C173" s="7" t="s">
        <v>35</v>
      </c>
      <c r="D173" s="50" t="s">
        <v>234</v>
      </c>
      <c r="E173" s="185" t="s">
        <v>416</v>
      </c>
      <c r="F173" s="83" t="s">
        <v>507</v>
      </c>
      <c r="G173" s="146">
        <f t="shared" si="3"/>
        <v>41511800</v>
      </c>
      <c r="H173" s="148">
        <f>29437400-60000+7000000-63400</f>
        <v>36314000</v>
      </c>
      <c r="I173" s="148">
        <f>5475000-277200</f>
        <v>5197800</v>
      </c>
      <c r="J173" s="150">
        <f>5355000-277200</f>
        <v>5077800</v>
      </c>
      <c r="K173" s="213"/>
    </row>
    <row r="174" spans="1:11" s="1" customFormat="1" ht="37.5" x14ac:dyDescent="0.2">
      <c r="A174" s="66" t="s">
        <v>235</v>
      </c>
      <c r="B174" s="7" t="s">
        <v>233</v>
      </c>
      <c r="C174" s="7" t="s">
        <v>35</v>
      </c>
      <c r="D174" s="50" t="s">
        <v>234</v>
      </c>
      <c r="E174" s="185" t="s">
        <v>417</v>
      </c>
      <c r="F174" s="83" t="s">
        <v>500</v>
      </c>
      <c r="G174" s="146">
        <f t="shared" si="3"/>
        <v>14000000</v>
      </c>
      <c r="H174" s="148">
        <v>14000000</v>
      </c>
      <c r="I174" s="11"/>
      <c r="J174" s="127"/>
    </row>
    <row r="175" spans="1:11" s="1" customFormat="1" ht="37.5" x14ac:dyDescent="0.2">
      <c r="A175" s="66" t="s">
        <v>235</v>
      </c>
      <c r="B175" s="7" t="s">
        <v>233</v>
      </c>
      <c r="C175" s="7" t="s">
        <v>35</v>
      </c>
      <c r="D175" s="50" t="s">
        <v>234</v>
      </c>
      <c r="E175" s="185" t="s">
        <v>418</v>
      </c>
      <c r="F175" s="83" t="s">
        <v>502</v>
      </c>
      <c r="G175" s="146">
        <f t="shared" si="3"/>
        <v>1360000</v>
      </c>
      <c r="H175" s="148">
        <f>1300000+60000</f>
        <v>1360000</v>
      </c>
      <c r="I175" s="12"/>
      <c r="J175" s="128"/>
    </row>
    <row r="176" spans="1:11" s="1" customFormat="1" ht="37.5" x14ac:dyDescent="0.2">
      <c r="A176" s="66" t="s">
        <v>235</v>
      </c>
      <c r="B176" s="7" t="s">
        <v>233</v>
      </c>
      <c r="C176" s="7" t="s">
        <v>35</v>
      </c>
      <c r="D176" s="50" t="s">
        <v>234</v>
      </c>
      <c r="E176" s="185" t="s">
        <v>420</v>
      </c>
      <c r="F176" s="83" t="s">
        <v>501</v>
      </c>
      <c r="G176" s="146">
        <f t="shared" si="3"/>
        <v>300000</v>
      </c>
      <c r="H176" s="148">
        <v>300000</v>
      </c>
      <c r="I176" s="12"/>
      <c r="J176" s="128"/>
    </row>
    <row r="177" spans="1:10" s="1" customFormat="1" ht="56.25" x14ac:dyDescent="0.2">
      <c r="A177" s="66" t="s">
        <v>235</v>
      </c>
      <c r="B177" s="7" t="s">
        <v>233</v>
      </c>
      <c r="C177" s="7" t="s">
        <v>35</v>
      </c>
      <c r="D177" s="50" t="s">
        <v>234</v>
      </c>
      <c r="E177" s="185" t="s">
        <v>419</v>
      </c>
      <c r="F177" s="83" t="s">
        <v>509</v>
      </c>
      <c r="G177" s="146">
        <f t="shared" si="3"/>
        <v>1500000</v>
      </c>
      <c r="H177" s="148">
        <f>1000000+500000</f>
        <v>1500000</v>
      </c>
      <c r="I177" s="12"/>
      <c r="J177" s="128"/>
    </row>
    <row r="178" spans="1:10" s="1" customFormat="1" ht="56.25" x14ac:dyDescent="0.2">
      <c r="A178" s="66" t="s">
        <v>235</v>
      </c>
      <c r="B178" s="7" t="s">
        <v>233</v>
      </c>
      <c r="C178" s="7" t="s">
        <v>35</v>
      </c>
      <c r="D178" s="50" t="s">
        <v>234</v>
      </c>
      <c r="E178" s="185" t="s">
        <v>445</v>
      </c>
      <c r="F178" s="83" t="s">
        <v>499</v>
      </c>
      <c r="G178" s="146">
        <f t="shared" si="3"/>
        <v>8785000</v>
      </c>
      <c r="H178" s="148">
        <f>8335000+450000</f>
        <v>8785000</v>
      </c>
      <c r="I178" s="12"/>
      <c r="J178" s="128"/>
    </row>
    <row r="179" spans="1:10" s="1" customFormat="1" ht="93.75" x14ac:dyDescent="0.2">
      <c r="A179" s="66" t="s">
        <v>235</v>
      </c>
      <c r="B179" s="7" t="s">
        <v>233</v>
      </c>
      <c r="C179" s="7" t="s">
        <v>35</v>
      </c>
      <c r="D179" s="50" t="s">
        <v>234</v>
      </c>
      <c r="E179" s="185" t="s">
        <v>536</v>
      </c>
      <c r="F179" s="83" t="s">
        <v>563</v>
      </c>
      <c r="G179" s="146">
        <f t="shared" si="3"/>
        <v>2900000</v>
      </c>
      <c r="H179" s="148">
        <f>1800000+1100000</f>
        <v>2900000</v>
      </c>
      <c r="I179" s="12"/>
      <c r="J179" s="128"/>
    </row>
    <row r="180" spans="1:10" s="1" customFormat="1" ht="56.25" x14ac:dyDescent="0.3">
      <c r="A180" s="66" t="s">
        <v>578</v>
      </c>
      <c r="B180" s="7" t="s">
        <v>579</v>
      </c>
      <c r="C180" s="103" t="s">
        <v>35</v>
      </c>
      <c r="D180" s="27" t="s">
        <v>580</v>
      </c>
      <c r="E180" s="185" t="s">
        <v>581</v>
      </c>
      <c r="F180" s="83" t="s">
        <v>588</v>
      </c>
      <c r="G180" s="146">
        <f t="shared" si="3"/>
        <v>4630000</v>
      </c>
      <c r="H180" s="148">
        <v>4130000</v>
      </c>
      <c r="I180" s="12">
        <v>500000</v>
      </c>
      <c r="J180" s="128">
        <v>500000</v>
      </c>
    </row>
    <row r="181" spans="1:10" s="1" customFormat="1" ht="37.5" x14ac:dyDescent="0.3">
      <c r="A181" s="67" t="s">
        <v>299</v>
      </c>
      <c r="B181" s="103" t="s">
        <v>300</v>
      </c>
      <c r="C181" s="103" t="s">
        <v>301</v>
      </c>
      <c r="D181" s="27" t="s">
        <v>302</v>
      </c>
      <c r="E181" s="185" t="s">
        <v>427</v>
      </c>
      <c r="F181" s="83" t="s">
        <v>508</v>
      </c>
      <c r="G181" s="146">
        <f t="shared" si="3"/>
        <v>300000</v>
      </c>
      <c r="H181" s="12"/>
      <c r="I181" s="12">
        <v>300000</v>
      </c>
      <c r="J181" s="128">
        <v>300000</v>
      </c>
    </row>
    <row r="182" spans="1:10" s="1" customFormat="1" ht="36.75" customHeight="1" x14ac:dyDescent="0.3">
      <c r="A182" s="67" t="s">
        <v>299</v>
      </c>
      <c r="B182" s="103" t="s">
        <v>300</v>
      </c>
      <c r="C182" s="103" t="s">
        <v>301</v>
      </c>
      <c r="D182" s="27" t="s">
        <v>302</v>
      </c>
      <c r="E182" s="185" t="s">
        <v>428</v>
      </c>
      <c r="F182" s="83" t="s">
        <v>510</v>
      </c>
      <c r="G182" s="146">
        <f t="shared" si="3"/>
        <v>300000</v>
      </c>
      <c r="H182" s="12"/>
      <c r="I182" s="12">
        <v>300000</v>
      </c>
      <c r="J182" s="128">
        <v>300000</v>
      </c>
    </row>
    <row r="183" spans="1:10" s="1" customFormat="1" ht="112.5" hidden="1" x14ac:dyDescent="0.2">
      <c r="A183" s="66" t="s">
        <v>97</v>
      </c>
      <c r="B183" s="7" t="s">
        <v>105</v>
      </c>
      <c r="C183" s="7" t="s">
        <v>35</v>
      </c>
      <c r="D183" s="3" t="s">
        <v>96</v>
      </c>
      <c r="E183" s="185"/>
      <c r="F183" s="83"/>
      <c r="G183" s="146">
        <f t="shared" si="3"/>
        <v>0</v>
      </c>
      <c r="H183" s="12"/>
      <c r="I183" s="12"/>
      <c r="J183" s="128"/>
    </row>
    <row r="184" spans="1:10" s="1" customFormat="1" ht="56.25" hidden="1" x14ac:dyDescent="0.2">
      <c r="A184" s="67" t="s">
        <v>236</v>
      </c>
      <c r="B184" s="25" t="s">
        <v>237</v>
      </c>
      <c r="C184" s="23"/>
      <c r="D184" s="50" t="s">
        <v>241</v>
      </c>
      <c r="E184" s="185"/>
      <c r="F184" s="83"/>
      <c r="G184" s="146">
        <f>G185</f>
        <v>34275000</v>
      </c>
      <c r="H184" s="146">
        <f>H185</f>
        <v>32475000</v>
      </c>
      <c r="I184" s="146">
        <f>I185</f>
        <v>1800000</v>
      </c>
      <c r="J184" s="146">
        <f>J185</f>
        <v>1800000</v>
      </c>
    </row>
    <row r="185" spans="1:10" s="18" customFormat="1" ht="75" x14ac:dyDescent="0.2">
      <c r="A185" s="16" t="s">
        <v>238</v>
      </c>
      <c r="B185" s="95" t="s">
        <v>239</v>
      </c>
      <c r="C185" s="14" t="s">
        <v>37</v>
      </c>
      <c r="D185" s="28" t="s">
        <v>242</v>
      </c>
      <c r="E185" s="185" t="s">
        <v>421</v>
      </c>
      <c r="F185" s="83" t="s">
        <v>504</v>
      </c>
      <c r="G185" s="146">
        <f t="shared" si="3"/>
        <v>34275000</v>
      </c>
      <c r="H185" s="148">
        <f>32375000+100000</f>
        <v>32475000</v>
      </c>
      <c r="I185" s="51">
        <f>J185</f>
        <v>1800000</v>
      </c>
      <c r="J185" s="126">
        <v>1800000</v>
      </c>
    </row>
    <row r="186" spans="1:10" s="1" customFormat="1" ht="18.75" x14ac:dyDescent="0.3">
      <c r="A186" s="67" t="s">
        <v>240</v>
      </c>
      <c r="B186" s="25" t="s">
        <v>164</v>
      </c>
      <c r="C186" s="23" t="s">
        <v>11</v>
      </c>
      <c r="D186" s="82" t="s">
        <v>93</v>
      </c>
      <c r="E186" s="185" t="s">
        <v>429</v>
      </c>
      <c r="F186" s="83" t="s">
        <v>503</v>
      </c>
      <c r="G186" s="146">
        <f t="shared" si="3"/>
        <v>200000</v>
      </c>
      <c r="H186" s="4"/>
      <c r="I186" s="4">
        <f>J186</f>
        <v>200000</v>
      </c>
      <c r="J186" s="117">
        <v>200000</v>
      </c>
    </row>
    <row r="187" spans="1:10" s="1" customFormat="1" ht="75" hidden="1" x14ac:dyDescent="0.2">
      <c r="A187" s="67" t="s">
        <v>304</v>
      </c>
      <c r="B187" s="25" t="s">
        <v>303</v>
      </c>
      <c r="C187" s="25" t="s">
        <v>12</v>
      </c>
      <c r="D187" s="24" t="s">
        <v>85</v>
      </c>
      <c r="E187" s="185" t="s">
        <v>430</v>
      </c>
      <c r="F187" s="83"/>
      <c r="G187" s="146">
        <f t="shared" si="3"/>
        <v>0</v>
      </c>
      <c r="H187" s="4"/>
      <c r="I187" s="4"/>
      <c r="J187" s="117"/>
    </row>
    <row r="188" spans="1:10" s="1" customFormat="1" ht="57.75" hidden="1" customHeight="1" x14ac:dyDescent="0.3">
      <c r="A188" s="67" t="s">
        <v>304</v>
      </c>
      <c r="B188" s="25" t="s">
        <v>303</v>
      </c>
      <c r="C188" s="25" t="s">
        <v>12</v>
      </c>
      <c r="D188" s="24" t="s">
        <v>85</v>
      </c>
      <c r="E188" s="60" t="s">
        <v>431</v>
      </c>
      <c r="F188" s="162"/>
      <c r="G188" s="146">
        <f t="shared" si="3"/>
        <v>0</v>
      </c>
      <c r="H188" s="4"/>
      <c r="I188" s="4"/>
      <c r="J188" s="117"/>
    </row>
    <row r="189" spans="1:10" s="1" customFormat="1" ht="56.25" x14ac:dyDescent="0.3">
      <c r="A189" s="67" t="s">
        <v>304</v>
      </c>
      <c r="B189" s="25" t="s">
        <v>303</v>
      </c>
      <c r="C189" s="25" t="s">
        <v>12</v>
      </c>
      <c r="D189" s="24" t="s">
        <v>85</v>
      </c>
      <c r="E189" s="60" t="s">
        <v>534</v>
      </c>
      <c r="F189" s="162" t="s">
        <v>564</v>
      </c>
      <c r="G189" s="146">
        <f t="shared" si="3"/>
        <v>3727000</v>
      </c>
      <c r="H189" s="4"/>
      <c r="I189" s="4">
        <f>4100000-373000</f>
        <v>3727000</v>
      </c>
      <c r="J189" s="117">
        <f>I189</f>
        <v>3727000</v>
      </c>
    </row>
    <row r="190" spans="1:10" s="1" customFormat="1" ht="75" x14ac:dyDescent="0.3">
      <c r="A190" s="67" t="s">
        <v>304</v>
      </c>
      <c r="B190" s="25" t="s">
        <v>303</v>
      </c>
      <c r="C190" s="25" t="s">
        <v>12</v>
      </c>
      <c r="D190" s="24" t="s">
        <v>85</v>
      </c>
      <c r="E190" s="60" t="s">
        <v>535</v>
      </c>
      <c r="F190" s="162" t="s">
        <v>565</v>
      </c>
      <c r="G190" s="146">
        <f t="shared" si="3"/>
        <v>300000</v>
      </c>
      <c r="H190" s="4"/>
      <c r="I190" s="4">
        <v>300000</v>
      </c>
      <c r="J190" s="117">
        <f>I190</f>
        <v>300000</v>
      </c>
    </row>
    <row r="191" spans="1:10" s="1" customFormat="1" ht="18.75" hidden="1" x14ac:dyDescent="0.3">
      <c r="A191" s="66" t="s">
        <v>94</v>
      </c>
      <c r="B191" s="7" t="s">
        <v>100</v>
      </c>
      <c r="C191" s="7" t="s">
        <v>18</v>
      </c>
      <c r="D191" s="54" t="s">
        <v>20</v>
      </c>
      <c r="E191" s="60"/>
      <c r="F191" s="162"/>
      <c r="G191" s="146">
        <f t="shared" si="3"/>
        <v>0</v>
      </c>
      <c r="H191" s="4"/>
      <c r="I191" s="4"/>
      <c r="J191" s="117"/>
    </row>
    <row r="192" spans="1:10" s="1" customFormat="1" ht="18.75" hidden="1" x14ac:dyDescent="0.3">
      <c r="A192" s="66" t="s">
        <v>94</v>
      </c>
      <c r="B192" s="7" t="s">
        <v>100</v>
      </c>
      <c r="C192" s="7" t="s">
        <v>18</v>
      </c>
      <c r="D192" s="54" t="s">
        <v>20</v>
      </c>
      <c r="E192" s="60"/>
      <c r="F192" s="162"/>
      <c r="G192" s="146">
        <f t="shared" si="3"/>
        <v>0</v>
      </c>
      <c r="H192" s="4"/>
      <c r="I192" s="5"/>
      <c r="J192" s="122"/>
    </row>
    <row r="193" spans="1:13" s="1" customFormat="1" ht="18.75" hidden="1" x14ac:dyDescent="0.3">
      <c r="A193" s="66" t="s">
        <v>94</v>
      </c>
      <c r="B193" s="7" t="s">
        <v>100</v>
      </c>
      <c r="C193" s="7" t="s">
        <v>18</v>
      </c>
      <c r="D193" s="54" t="s">
        <v>20</v>
      </c>
      <c r="E193" s="60"/>
      <c r="F193" s="162"/>
      <c r="G193" s="146">
        <f t="shared" si="3"/>
        <v>0</v>
      </c>
      <c r="H193" s="4"/>
      <c r="I193" s="5"/>
      <c r="J193" s="122"/>
    </row>
    <row r="194" spans="1:13" s="1" customFormat="1" ht="18.75" hidden="1" x14ac:dyDescent="0.3">
      <c r="A194" s="66" t="s">
        <v>94</v>
      </c>
      <c r="B194" s="7" t="s">
        <v>100</v>
      </c>
      <c r="C194" s="7" t="s">
        <v>18</v>
      </c>
      <c r="D194" s="54" t="s">
        <v>20</v>
      </c>
      <c r="E194" s="60"/>
      <c r="F194" s="162"/>
      <c r="G194" s="146">
        <f t="shared" si="3"/>
        <v>0</v>
      </c>
      <c r="H194" s="4"/>
      <c r="I194" s="5"/>
      <c r="J194" s="122"/>
    </row>
    <row r="195" spans="1:13" s="1" customFormat="1" ht="37.5" hidden="1" x14ac:dyDescent="0.2">
      <c r="A195" s="66" t="s">
        <v>148</v>
      </c>
      <c r="B195" s="7" t="s">
        <v>122</v>
      </c>
      <c r="C195" s="7"/>
      <c r="D195" s="86" t="s">
        <v>123</v>
      </c>
      <c r="E195" s="185"/>
      <c r="F195" s="83"/>
      <c r="G195" s="146">
        <f t="shared" si="3"/>
        <v>55400</v>
      </c>
      <c r="H195" s="6">
        <f>SUM(H196)</f>
        <v>55400</v>
      </c>
      <c r="I195" s="6">
        <f>SUM(I196)</f>
        <v>0</v>
      </c>
      <c r="J195" s="114"/>
    </row>
    <row r="196" spans="1:13" s="1" customFormat="1" ht="93.75" x14ac:dyDescent="0.3">
      <c r="A196" s="66" t="s">
        <v>585</v>
      </c>
      <c r="B196" s="7" t="s">
        <v>171</v>
      </c>
      <c r="C196" s="55" t="s">
        <v>12</v>
      </c>
      <c r="D196" s="54" t="s">
        <v>173</v>
      </c>
      <c r="E196" s="29" t="s">
        <v>586</v>
      </c>
      <c r="F196" s="203" t="s">
        <v>587</v>
      </c>
      <c r="G196" s="146">
        <f t="shared" si="3"/>
        <v>55400</v>
      </c>
      <c r="H196" s="6">
        <f>10000+45400</f>
        <v>55400</v>
      </c>
      <c r="I196" s="6"/>
      <c r="J196" s="114"/>
    </row>
    <row r="197" spans="1:13" s="52" customFormat="1" ht="56.25" x14ac:dyDescent="0.2">
      <c r="A197" s="123" t="s">
        <v>252</v>
      </c>
      <c r="B197" s="104"/>
      <c r="C197" s="104"/>
      <c r="D197" s="200" t="s">
        <v>43</v>
      </c>
      <c r="E197" s="204"/>
      <c r="F197" s="163"/>
      <c r="G197" s="143">
        <f>G199+G202+G211+G198+G200+G201+G206+G212+G213+G214+G215+G217+G222+G223+G208+G207+G203+G216+G219+G221+G209+G210</f>
        <v>214202077</v>
      </c>
      <c r="H197" s="143">
        <f>H199+H202+H211+H218+H198+H200+H201+H206+H212+H213+H214+H215+H217+H222+H223+H208+H221+H209</f>
        <v>238400</v>
      </c>
      <c r="I197" s="143">
        <f>I199+I202+I211+I218+I198+I200+I201+I206+I212+I213+I214+I215+I217+I222+I223+I208+I203+I207+I216+I209+I210</f>
        <v>213963677</v>
      </c>
      <c r="J197" s="143">
        <f>J199+J202+J211+J218+J198+J200+J201+J206+J212+J213+J214+J215+J217+J222+J223+J208+J203+J207+J216+J209+J210</f>
        <v>193768263</v>
      </c>
    </row>
    <row r="198" spans="1:13" s="1" customFormat="1" ht="18.75" x14ac:dyDescent="0.3">
      <c r="A198" s="66" t="s">
        <v>537</v>
      </c>
      <c r="B198" s="55" t="s">
        <v>538</v>
      </c>
      <c r="C198" s="55" t="s">
        <v>44</v>
      </c>
      <c r="D198" s="79" t="s">
        <v>539</v>
      </c>
      <c r="E198" s="60" t="s">
        <v>432</v>
      </c>
      <c r="F198" s="83" t="s">
        <v>491</v>
      </c>
      <c r="G198" s="146">
        <f t="shared" si="3"/>
        <v>364683</v>
      </c>
      <c r="H198" s="4"/>
      <c r="I198" s="4">
        <f>J198</f>
        <v>364683</v>
      </c>
      <c r="J198" s="117">
        <f>388153-17153-6317</f>
        <v>364683</v>
      </c>
      <c r="K198" s="53"/>
      <c r="L198" s="53"/>
      <c r="M198" s="53"/>
    </row>
    <row r="199" spans="1:13" s="1" customFormat="1" ht="112.9" customHeight="1" x14ac:dyDescent="0.3">
      <c r="A199" s="67" t="s">
        <v>253</v>
      </c>
      <c r="B199" s="25" t="s">
        <v>110</v>
      </c>
      <c r="C199" s="25" t="s">
        <v>45</v>
      </c>
      <c r="D199" s="24" t="s">
        <v>345</v>
      </c>
      <c r="E199" s="60" t="s">
        <v>432</v>
      </c>
      <c r="F199" s="83" t="s">
        <v>491</v>
      </c>
      <c r="G199" s="146">
        <f t="shared" si="3"/>
        <v>5909760</v>
      </c>
      <c r="H199" s="4"/>
      <c r="I199" s="4">
        <f>J199</f>
        <v>5909760</v>
      </c>
      <c r="J199" s="117">
        <f>3582741-825604+2323200+829423</f>
        <v>5909760</v>
      </c>
    </row>
    <row r="200" spans="1:13" s="1" customFormat="1" ht="112.9" customHeight="1" x14ac:dyDescent="0.3">
      <c r="A200" s="67" t="s">
        <v>540</v>
      </c>
      <c r="B200" s="25" t="s">
        <v>4</v>
      </c>
      <c r="C200" s="25" t="s">
        <v>46</v>
      </c>
      <c r="D200" s="24" t="s">
        <v>541</v>
      </c>
      <c r="E200" s="60" t="s">
        <v>432</v>
      </c>
      <c r="F200" s="83" t="s">
        <v>491</v>
      </c>
      <c r="G200" s="146">
        <f t="shared" si="3"/>
        <v>394999</v>
      </c>
      <c r="H200" s="4"/>
      <c r="I200" s="4">
        <f>J200</f>
        <v>394999</v>
      </c>
      <c r="J200" s="117">
        <v>394999</v>
      </c>
    </row>
    <row r="201" spans="1:13" s="1" customFormat="1" ht="112.9" customHeight="1" x14ac:dyDescent="0.3">
      <c r="A201" s="67" t="s">
        <v>542</v>
      </c>
      <c r="B201" s="25" t="s">
        <v>543</v>
      </c>
      <c r="C201" s="25" t="s">
        <v>46</v>
      </c>
      <c r="D201" s="24" t="s">
        <v>544</v>
      </c>
      <c r="E201" s="60" t="s">
        <v>432</v>
      </c>
      <c r="F201" s="83" t="s">
        <v>491</v>
      </c>
      <c r="G201" s="146">
        <f t="shared" si="3"/>
        <v>255000</v>
      </c>
      <c r="H201" s="4"/>
      <c r="I201" s="4">
        <f>J201</f>
        <v>255000</v>
      </c>
      <c r="J201" s="117">
        <v>255000</v>
      </c>
    </row>
    <row r="202" spans="1:13" s="1" customFormat="1" ht="37.5" x14ac:dyDescent="0.3">
      <c r="A202" s="67" t="s">
        <v>254</v>
      </c>
      <c r="B202" s="23" t="s">
        <v>139</v>
      </c>
      <c r="C202" s="23" t="s">
        <v>48</v>
      </c>
      <c r="D202" s="79" t="s">
        <v>140</v>
      </c>
      <c r="E202" s="60" t="s">
        <v>434</v>
      </c>
      <c r="F202" s="83" t="s">
        <v>491</v>
      </c>
      <c r="G202" s="146">
        <f t="shared" si="3"/>
        <v>18428871</v>
      </c>
      <c r="H202" s="4"/>
      <c r="I202" s="4">
        <f>J202</f>
        <v>18428871</v>
      </c>
      <c r="J202" s="117">
        <v>18428871</v>
      </c>
    </row>
    <row r="203" spans="1:13" s="1" customFormat="1" ht="56.25" x14ac:dyDescent="0.3">
      <c r="A203" s="67" t="s">
        <v>341</v>
      </c>
      <c r="B203" s="23" t="s">
        <v>342</v>
      </c>
      <c r="C203" s="23" t="s">
        <v>343</v>
      </c>
      <c r="D203" s="79" t="s">
        <v>344</v>
      </c>
      <c r="E203" s="60" t="s">
        <v>434</v>
      </c>
      <c r="F203" s="83" t="s">
        <v>491</v>
      </c>
      <c r="G203" s="146">
        <f t="shared" si="3"/>
        <v>389121</v>
      </c>
      <c r="H203" s="4"/>
      <c r="I203" s="4">
        <v>389121</v>
      </c>
      <c r="J203" s="117">
        <f>I203</f>
        <v>389121</v>
      </c>
    </row>
    <row r="204" spans="1:13" s="1" customFormat="1" ht="37.5" hidden="1" x14ac:dyDescent="0.3">
      <c r="A204" s="67" t="s">
        <v>255</v>
      </c>
      <c r="B204" s="7" t="s">
        <v>256</v>
      </c>
      <c r="C204" s="23"/>
      <c r="D204" s="30" t="s">
        <v>298</v>
      </c>
      <c r="E204" s="60" t="s">
        <v>434</v>
      </c>
      <c r="F204" s="83" t="s">
        <v>493</v>
      </c>
      <c r="G204" s="146">
        <f t="shared" si="3"/>
        <v>0</v>
      </c>
      <c r="H204" s="4">
        <f>H205</f>
        <v>0</v>
      </c>
      <c r="I204" s="4"/>
      <c r="J204" s="117"/>
    </row>
    <row r="205" spans="1:13" s="1" customFormat="1" ht="32.25" hidden="1" customHeight="1" x14ac:dyDescent="0.3">
      <c r="A205" s="16" t="s">
        <v>257</v>
      </c>
      <c r="B205" s="13" t="s">
        <v>258</v>
      </c>
      <c r="C205" s="14" t="s">
        <v>259</v>
      </c>
      <c r="D205" s="15" t="s">
        <v>260</v>
      </c>
      <c r="E205" s="60" t="s">
        <v>434</v>
      </c>
      <c r="F205" s="83" t="s">
        <v>494</v>
      </c>
      <c r="G205" s="146">
        <f t="shared" si="3"/>
        <v>0</v>
      </c>
      <c r="H205" s="4"/>
      <c r="I205" s="4"/>
      <c r="J205" s="117"/>
    </row>
    <row r="206" spans="1:13" s="1" customFormat="1" ht="56.25" x14ac:dyDescent="0.3">
      <c r="A206" s="67" t="s">
        <v>346</v>
      </c>
      <c r="B206" s="7" t="s">
        <v>347</v>
      </c>
      <c r="C206" s="25" t="s">
        <v>348</v>
      </c>
      <c r="D206" s="24" t="s">
        <v>349</v>
      </c>
      <c r="E206" s="60" t="s">
        <v>434</v>
      </c>
      <c r="F206" s="83" t="s">
        <v>491</v>
      </c>
      <c r="G206" s="146">
        <f t="shared" si="3"/>
        <v>8978</v>
      </c>
      <c r="H206" s="4"/>
      <c r="I206" s="4">
        <v>8978</v>
      </c>
      <c r="J206" s="117">
        <f t="shared" ref="J206:J211" si="4">I206</f>
        <v>8978</v>
      </c>
    </row>
    <row r="207" spans="1:13" s="1" customFormat="1" ht="56.25" x14ac:dyDescent="0.3">
      <c r="A207" s="67" t="s">
        <v>582</v>
      </c>
      <c r="B207" s="7" t="s">
        <v>583</v>
      </c>
      <c r="C207" s="105" t="s">
        <v>49</v>
      </c>
      <c r="D207" s="3" t="s">
        <v>584</v>
      </c>
      <c r="E207" s="60"/>
      <c r="F207" s="83" t="s">
        <v>491</v>
      </c>
      <c r="G207" s="146">
        <f t="shared" si="3"/>
        <v>329141</v>
      </c>
      <c r="H207" s="4"/>
      <c r="I207" s="4">
        <v>329141</v>
      </c>
      <c r="J207" s="117">
        <f t="shared" si="4"/>
        <v>329141</v>
      </c>
    </row>
    <row r="208" spans="1:13" s="1" customFormat="1" ht="37.5" x14ac:dyDescent="0.3">
      <c r="A208" s="67" t="s">
        <v>562</v>
      </c>
      <c r="B208" s="7" t="s">
        <v>233</v>
      </c>
      <c r="C208" s="7" t="s">
        <v>35</v>
      </c>
      <c r="D208" s="50" t="s">
        <v>234</v>
      </c>
      <c r="E208" s="60" t="s">
        <v>434</v>
      </c>
      <c r="F208" s="83" t="s">
        <v>491</v>
      </c>
      <c r="G208" s="146">
        <f t="shared" si="3"/>
        <v>5000000</v>
      </c>
      <c r="H208" s="4"/>
      <c r="I208" s="4">
        <v>5000000</v>
      </c>
      <c r="J208" s="117">
        <f t="shared" si="4"/>
        <v>5000000</v>
      </c>
    </row>
    <row r="209" spans="1:10" s="1" customFormat="1" ht="75" x14ac:dyDescent="0.3">
      <c r="A209" s="67" t="s">
        <v>562</v>
      </c>
      <c r="B209" s="7" t="s">
        <v>233</v>
      </c>
      <c r="C209" s="7" t="s">
        <v>35</v>
      </c>
      <c r="D209" s="50" t="s">
        <v>234</v>
      </c>
      <c r="E209" s="60" t="s">
        <v>633</v>
      </c>
      <c r="F209" s="83" t="s">
        <v>634</v>
      </c>
      <c r="G209" s="146">
        <f t="shared" si="3"/>
        <v>17480000</v>
      </c>
      <c r="H209" s="4">
        <v>197000</v>
      </c>
      <c r="I209" s="4">
        <f>2600000-197000+14880000</f>
        <v>17283000</v>
      </c>
      <c r="J209" s="117">
        <f t="shared" si="4"/>
        <v>17283000</v>
      </c>
    </row>
    <row r="210" spans="1:10" s="1" customFormat="1" ht="37.5" x14ac:dyDescent="0.3">
      <c r="A210" s="67" t="s">
        <v>635</v>
      </c>
      <c r="B210" s="7" t="s">
        <v>300</v>
      </c>
      <c r="C210" s="7" t="s">
        <v>301</v>
      </c>
      <c r="D210" s="79" t="s">
        <v>302</v>
      </c>
      <c r="E210" s="60" t="s">
        <v>434</v>
      </c>
      <c r="F210" s="83" t="s">
        <v>491</v>
      </c>
      <c r="G210" s="146">
        <f t="shared" si="3"/>
        <v>1209393</v>
      </c>
      <c r="H210" s="4"/>
      <c r="I210" s="4">
        <v>1209393</v>
      </c>
      <c r="J210" s="117">
        <f t="shared" si="4"/>
        <v>1209393</v>
      </c>
    </row>
    <row r="211" spans="1:10" s="1" customFormat="1" ht="38.25" customHeight="1" x14ac:dyDescent="0.3">
      <c r="A211" s="66" t="s">
        <v>261</v>
      </c>
      <c r="B211" s="7" t="s">
        <v>108</v>
      </c>
      <c r="C211" s="7" t="s">
        <v>262</v>
      </c>
      <c r="D211" s="88" t="s">
        <v>263</v>
      </c>
      <c r="E211" s="60" t="s">
        <v>433</v>
      </c>
      <c r="F211" s="83" t="s">
        <v>492</v>
      </c>
      <c r="G211" s="146">
        <f t="shared" si="3"/>
        <v>27149142</v>
      </c>
      <c r="H211" s="4"/>
      <c r="I211" s="4">
        <f>17133214+825604+9411054-36400-21000-163330</f>
        <v>27149142</v>
      </c>
      <c r="J211" s="117">
        <f t="shared" si="4"/>
        <v>27149142</v>
      </c>
    </row>
    <row r="212" spans="1:10" s="1" customFormat="1" ht="38.25" customHeight="1" x14ac:dyDescent="0.3">
      <c r="A212" s="66" t="s">
        <v>545</v>
      </c>
      <c r="B212" s="7" t="s">
        <v>546</v>
      </c>
      <c r="C212" s="7" t="s">
        <v>262</v>
      </c>
      <c r="D212" s="88" t="s">
        <v>557</v>
      </c>
      <c r="E212" s="60" t="s">
        <v>433</v>
      </c>
      <c r="F212" s="83" t="s">
        <v>492</v>
      </c>
      <c r="G212" s="146">
        <f t="shared" si="3"/>
        <v>636244</v>
      </c>
      <c r="H212" s="4"/>
      <c r="I212" s="63">
        <f>J212</f>
        <v>636244</v>
      </c>
      <c r="J212" s="117">
        <f>36244+600000</f>
        <v>636244</v>
      </c>
    </row>
    <row r="213" spans="1:10" s="1" customFormat="1" ht="38.25" customHeight="1" x14ac:dyDescent="0.3">
      <c r="A213" s="66" t="s">
        <v>547</v>
      </c>
      <c r="B213" s="7" t="s">
        <v>553</v>
      </c>
      <c r="C213" s="7" t="s">
        <v>262</v>
      </c>
      <c r="D213" s="88" t="s">
        <v>558</v>
      </c>
      <c r="E213" s="60" t="s">
        <v>433</v>
      </c>
      <c r="F213" s="83" t="s">
        <v>492</v>
      </c>
      <c r="G213" s="146">
        <f t="shared" si="3"/>
        <v>15940</v>
      </c>
      <c r="H213" s="4"/>
      <c r="I213" s="4">
        <f>18046-2106</f>
        <v>15940</v>
      </c>
      <c r="J213" s="117">
        <v>18046</v>
      </c>
    </row>
    <row r="214" spans="1:10" s="1" customFormat="1" ht="38.25" customHeight="1" x14ac:dyDescent="0.3">
      <c r="A214" s="66" t="s">
        <v>548</v>
      </c>
      <c r="B214" s="7" t="s">
        <v>554</v>
      </c>
      <c r="C214" s="7" t="s">
        <v>262</v>
      </c>
      <c r="D214" s="88" t="s">
        <v>559</v>
      </c>
      <c r="E214" s="60" t="s">
        <v>433</v>
      </c>
      <c r="F214" s="83" t="s">
        <v>492</v>
      </c>
      <c r="G214" s="146">
        <f t="shared" si="3"/>
        <v>33276851</v>
      </c>
      <c r="H214" s="4"/>
      <c r="I214" s="4">
        <f>8076851+30000000-2000000-2800000</f>
        <v>33276851</v>
      </c>
      <c r="J214" s="117">
        <f>I214</f>
        <v>33276851</v>
      </c>
    </row>
    <row r="215" spans="1:10" s="1" customFormat="1" ht="38.25" customHeight="1" x14ac:dyDescent="0.3">
      <c r="A215" s="66" t="s">
        <v>549</v>
      </c>
      <c r="B215" s="7" t="s">
        <v>555</v>
      </c>
      <c r="C215" s="7" t="s">
        <v>262</v>
      </c>
      <c r="D215" s="88" t="s">
        <v>560</v>
      </c>
      <c r="E215" s="60" t="s">
        <v>433</v>
      </c>
      <c r="F215" s="83" t="s">
        <v>492</v>
      </c>
      <c r="G215" s="146">
        <f t="shared" si="3"/>
        <v>639000</v>
      </c>
      <c r="H215" s="4"/>
      <c r="I215" s="4">
        <f>1599000-960000</f>
        <v>639000</v>
      </c>
      <c r="J215" s="117">
        <f>I215</f>
        <v>639000</v>
      </c>
    </row>
    <row r="216" spans="1:10" s="1" customFormat="1" ht="75" x14ac:dyDescent="0.3">
      <c r="A216" s="66" t="s">
        <v>599</v>
      </c>
      <c r="B216" s="7" t="s">
        <v>600</v>
      </c>
      <c r="C216" s="7" t="s">
        <v>12</v>
      </c>
      <c r="D216" s="194" t="s">
        <v>601</v>
      </c>
      <c r="E216" s="60" t="s">
        <v>433</v>
      </c>
      <c r="F216" s="83" t="s">
        <v>492</v>
      </c>
      <c r="G216" s="146">
        <f t="shared" si="3"/>
        <v>468821</v>
      </c>
      <c r="H216" s="4"/>
      <c r="I216" s="4">
        <f>468821</f>
        <v>468821</v>
      </c>
      <c r="J216" s="117">
        <f>I216</f>
        <v>468821</v>
      </c>
    </row>
    <row r="217" spans="1:10" s="1" customFormat="1" ht="56.25" x14ac:dyDescent="0.3">
      <c r="A217" s="66" t="s">
        <v>550</v>
      </c>
      <c r="B217" s="7" t="s">
        <v>556</v>
      </c>
      <c r="C217" s="7" t="s">
        <v>12</v>
      </c>
      <c r="D217" s="88" t="s">
        <v>561</v>
      </c>
      <c r="E217" s="60" t="s">
        <v>432</v>
      </c>
      <c r="F217" s="83" t="s">
        <v>491</v>
      </c>
      <c r="G217" s="146">
        <f t="shared" si="3"/>
        <v>47259183</v>
      </c>
      <c r="H217" s="4"/>
      <c r="I217" s="93">
        <v>47259183</v>
      </c>
      <c r="J217" s="117">
        <f>I217</f>
        <v>47259183</v>
      </c>
    </row>
    <row r="218" spans="1:10" s="1" customFormat="1" ht="56.25" hidden="1" x14ac:dyDescent="0.3">
      <c r="A218" s="66" t="s">
        <v>436</v>
      </c>
      <c r="B218" s="25" t="s">
        <v>237</v>
      </c>
      <c r="C218" s="23"/>
      <c r="D218" s="50" t="s">
        <v>241</v>
      </c>
      <c r="E218" s="60"/>
      <c r="F218" s="162"/>
      <c r="G218" s="146">
        <f>G219</f>
        <v>24848030</v>
      </c>
      <c r="H218" s="4"/>
      <c r="I218" s="61">
        <f>I219</f>
        <v>24848030</v>
      </c>
      <c r="J218" s="129">
        <f>J219</f>
        <v>24848030</v>
      </c>
    </row>
    <row r="219" spans="1:10" ht="74.25" customHeight="1" x14ac:dyDescent="0.3">
      <c r="A219" s="16" t="s">
        <v>435</v>
      </c>
      <c r="B219" s="105" t="s">
        <v>239</v>
      </c>
      <c r="C219" s="105" t="s">
        <v>37</v>
      </c>
      <c r="D219" s="28" t="s">
        <v>242</v>
      </c>
      <c r="E219" s="60" t="s">
        <v>432</v>
      </c>
      <c r="F219" s="83" t="s">
        <v>491</v>
      </c>
      <c r="G219" s="147">
        <f t="shared" ref="G219:G235" si="5">H219+I219</f>
        <v>24848030</v>
      </c>
      <c r="H219" s="62"/>
      <c r="I219" s="63">
        <f>J219</f>
        <v>24848030</v>
      </c>
      <c r="J219" s="130">
        <f>18664700+5000000+1123330+60000</f>
        <v>24848030</v>
      </c>
    </row>
    <row r="220" spans="1:10" ht="37.5" hidden="1" x14ac:dyDescent="0.3">
      <c r="A220" s="66" t="s">
        <v>95</v>
      </c>
      <c r="B220" s="106" t="s">
        <v>38</v>
      </c>
      <c r="C220" s="106" t="s">
        <v>37</v>
      </c>
      <c r="D220" s="24" t="s">
        <v>92</v>
      </c>
      <c r="E220" s="205"/>
      <c r="F220" s="164"/>
      <c r="G220" s="147">
        <f t="shared" si="5"/>
        <v>0</v>
      </c>
      <c r="H220" s="8"/>
      <c r="I220" s="8"/>
      <c r="J220" s="131"/>
    </row>
    <row r="221" spans="1:10" ht="93.75" x14ac:dyDescent="0.3">
      <c r="A221" s="66" t="s">
        <v>552</v>
      </c>
      <c r="B221" s="7" t="s">
        <v>171</v>
      </c>
      <c r="C221" s="55" t="s">
        <v>12</v>
      </c>
      <c r="D221" s="54" t="s">
        <v>173</v>
      </c>
      <c r="E221" s="60" t="s">
        <v>609</v>
      </c>
      <c r="F221" s="71" t="s">
        <v>628</v>
      </c>
      <c r="G221" s="147">
        <f t="shared" si="5"/>
        <v>41400</v>
      </c>
      <c r="H221" s="5">
        <f>5000+36400</f>
        <v>41400</v>
      </c>
      <c r="I221" s="8"/>
      <c r="J221" s="131"/>
    </row>
    <row r="222" spans="1:10" ht="33.75" customHeight="1" x14ac:dyDescent="0.3">
      <c r="A222" s="66" t="s">
        <v>551</v>
      </c>
      <c r="B222" s="106" t="s">
        <v>314</v>
      </c>
      <c r="C222" s="106" t="s">
        <v>316</v>
      </c>
      <c r="D222" s="24" t="s">
        <v>318</v>
      </c>
      <c r="E222" s="60" t="s">
        <v>433</v>
      </c>
      <c r="F222" s="83" t="s">
        <v>492</v>
      </c>
      <c r="G222" s="146">
        <f>H222+I222</f>
        <v>9900000</v>
      </c>
      <c r="H222" s="8"/>
      <c r="I222" s="8">
        <f>J222</f>
        <v>9900000</v>
      </c>
      <c r="J222" s="131">
        <v>9900000</v>
      </c>
    </row>
    <row r="223" spans="1:10" ht="75" x14ac:dyDescent="0.3">
      <c r="A223" s="66" t="s">
        <v>637</v>
      </c>
      <c r="B223" s="106" t="s">
        <v>638</v>
      </c>
      <c r="C223" s="106" t="s">
        <v>14</v>
      </c>
      <c r="D223" s="24" t="s">
        <v>639</v>
      </c>
      <c r="E223" s="60" t="s">
        <v>433</v>
      </c>
      <c r="F223" s="83" t="s">
        <v>492</v>
      </c>
      <c r="G223" s="146">
        <f t="shared" si="5"/>
        <v>20197520</v>
      </c>
      <c r="H223" s="8"/>
      <c r="I223" s="8">
        <f>20197520</f>
        <v>20197520</v>
      </c>
      <c r="J223" s="131"/>
    </row>
    <row r="224" spans="1:10" ht="55.5" customHeight="1" x14ac:dyDescent="0.2">
      <c r="A224" s="120" t="s">
        <v>159</v>
      </c>
      <c r="B224" s="108"/>
      <c r="C224" s="108"/>
      <c r="D224" s="107" t="s">
        <v>39</v>
      </c>
      <c r="E224" s="107"/>
      <c r="F224" s="91"/>
      <c r="G224" s="143">
        <f t="shared" si="5"/>
        <v>848000</v>
      </c>
      <c r="H224" s="10">
        <f>H227+H228+H235+H230+H232+H233</f>
        <v>199000</v>
      </c>
      <c r="I224" s="10">
        <f>I231+I232</f>
        <v>649000</v>
      </c>
      <c r="J224" s="121">
        <f>J232+J231</f>
        <v>649000</v>
      </c>
    </row>
    <row r="225" spans="1:10" ht="18.75" hidden="1" x14ac:dyDescent="0.3">
      <c r="A225" s="66"/>
      <c r="B225" s="85"/>
      <c r="C225" s="85"/>
      <c r="D225" s="85"/>
      <c r="E225" s="85"/>
      <c r="F225" s="158"/>
      <c r="G225" s="146">
        <f t="shared" si="5"/>
        <v>0</v>
      </c>
      <c r="H225" s="10"/>
      <c r="I225" s="85"/>
      <c r="J225" s="132"/>
    </row>
    <row r="226" spans="1:10" ht="56.25" hidden="1" x14ac:dyDescent="0.2">
      <c r="A226" s="66"/>
      <c r="B226" s="7"/>
      <c r="C226" s="7"/>
      <c r="D226" s="42"/>
      <c r="E226" s="29" t="s">
        <v>40</v>
      </c>
      <c r="F226" s="154"/>
      <c r="G226" s="146">
        <f t="shared" si="5"/>
        <v>0</v>
      </c>
      <c r="H226" s="10">
        <f>H232+H248</f>
        <v>0</v>
      </c>
      <c r="I226" s="4"/>
      <c r="J226" s="117"/>
    </row>
    <row r="227" spans="1:10" ht="18.75" hidden="1" x14ac:dyDescent="0.2">
      <c r="A227" s="66" t="s">
        <v>243</v>
      </c>
      <c r="B227" s="7" t="s">
        <v>244</v>
      </c>
      <c r="C227" s="7" t="s">
        <v>7</v>
      </c>
      <c r="D227" s="56" t="s">
        <v>245</v>
      </c>
      <c r="E227" s="214" t="s">
        <v>414</v>
      </c>
      <c r="F227" s="215" t="s">
        <v>466</v>
      </c>
      <c r="G227" s="146">
        <f t="shared" si="5"/>
        <v>0</v>
      </c>
      <c r="H227" s="4"/>
      <c r="I227" s="4"/>
      <c r="J227" s="117"/>
    </row>
    <row r="228" spans="1:10" ht="18.75" hidden="1" x14ac:dyDescent="0.2">
      <c r="A228" s="66" t="s">
        <v>320</v>
      </c>
      <c r="B228" s="7" t="s">
        <v>170</v>
      </c>
      <c r="C228" s="7"/>
      <c r="D228" s="56" t="s">
        <v>172</v>
      </c>
      <c r="E228" s="214"/>
      <c r="F228" s="216"/>
      <c r="G228" s="146">
        <f t="shared" si="5"/>
        <v>199000</v>
      </c>
      <c r="H228" s="4">
        <f>H229</f>
        <v>199000</v>
      </c>
      <c r="I228" s="4">
        <f>I229</f>
        <v>0</v>
      </c>
      <c r="J228" s="117"/>
    </row>
    <row r="229" spans="1:10" s="39" customFormat="1" ht="117.75" customHeight="1" x14ac:dyDescent="0.2">
      <c r="A229" s="69" t="s">
        <v>321</v>
      </c>
      <c r="B229" s="109" t="s">
        <v>171</v>
      </c>
      <c r="C229" s="109" t="s">
        <v>12</v>
      </c>
      <c r="D229" s="43" t="s">
        <v>173</v>
      </c>
      <c r="E229" s="214"/>
      <c r="F229" s="217"/>
      <c r="G229" s="146">
        <f t="shared" si="5"/>
        <v>199000</v>
      </c>
      <c r="H229" s="71">
        <v>199000</v>
      </c>
      <c r="I229" s="17"/>
      <c r="J229" s="116"/>
    </row>
    <row r="230" spans="1:10" ht="37.5" hidden="1" x14ac:dyDescent="0.3">
      <c r="A230" s="66" t="s">
        <v>322</v>
      </c>
      <c r="B230" s="7" t="s">
        <v>324</v>
      </c>
      <c r="C230" s="7"/>
      <c r="D230" s="56" t="s">
        <v>327</v>
      </c>
      <c r="E230" s="60"/>
      <c r="F230" s="162"/>
      <c r="G230" s="146">
        <f t="shared" si="5"/>
        <v>450000</v>
      </c>
      <c r="H230" s="6">
        <f>H231</f>
        <v>0</v>
      </c>
      <c r="I230" s="6">
        <f>I231</f>
        <v>450000</v>
      </c>
      <c r="J230" s="114"/>
    </row>
    <row r="231" spans="1:10" s="39" customFormat="1" ht="56.25" x14ac:dyDescent="0.3">
      <c r="A231" s="69" t="s">
        <v>323</v>
      </c>
      <c r="B231" s="13" t="s">
        <v>325</v>
      </c>
      <c r="C231" s="13" t="s">
        <v>326</v>
      </c>
      <c r="D231" s="70" t="s">
        <v>328</v>
      </c>
      <c r="E231" s="60" t="s">
        <v>594</v>
      </c>
      <c r="F231" s="162" t="s">
        <v>605</v>
      </c>
      <c r="G231" s="146">
        <f t="shared" si="5"/>
        <v>450000</v>
      </c>
      <c r="H231" s="71"/>
      <c r="I231" s="17">
        <f>J231</f>
        <v>450000</v>
      </c>
      <c r="J231" s="116">
        <f>400000+50000</f>
        <v>450000</v>
      </c>
    </row>
    <row r="232" spans="1:10" ht="56.25" x14ac:dyDescent="0.3">
      <c r="A232" s="66" t="s">
        <v>246</v>
      </c>
      <c r="B232" s="55" t="s">
        <v>247</v>
      </c>
      <c r="C232" s="55" t="s">
        <v>12</v>
      </c>
      <c r="D232" s="42" t="s">
        <v>248</v>
      </c>
      <c r="E232" s="80" t="s">
        <v>437</v>
      </c>
      <c r="F232" s="83" t="s">
        <v>467</v>
      </c>
      <c r="G232" s="146">
        <f t="shared" si="5"/>
        <v>199000</v>
      </c>
      <c r="H232" s="6"/>
      <c r="I232" s="4">
        <v>199000</v>
      </c>
      <c r="J232" s="117">
        <v>199000</v>
      </c>
    </row>
    <row r="233" spans="1:10" ht="56.25" hidden="1" x14ac:dyDescent="0.3">
      <c r="A233" s="66" t="s">
        <v>329</v>
      </c>
      <c r="B233" s="55" t="s">
        <v>303</v>
      </c>
      <c r="C233" s="55" t="s">
        <v>12</v>
      </c>
      <c r="D233" s="24" t="s">
        <v>85</v>
      </c>
      <c r="E233" s="60" t="s">
        <v>337</v>
      </c>
      <c r="F233" s="162"/>
      <c r="G233" s="146">
        <f t="shared" si="5"/>
        <v>0</v>
      </c>
      <c r="H233" s="6"/>
      <c r="I233" s="4"/>
      <c r="J233" s="117"/>
    </row>
    <row r="234" spans="1:10" ht="18.75" hidden="1" customHeight="1" x14ac:dyDescent="0.3">
      <c r="A234" s="66" t="s">
        <v>320</v>
      </c>
      <c r="B234" s="7" t="s">
        <v>170</v>
      </c>
      <c r="C234" s="7"/>
      <c r="D234" s="56" t="s">
        <v>172</v>
      </c>
      <c r="E234" s="80"/>
      <c r="F234" s="162"/>
      <c r="G234" s="146">
        <f t="shared" si="5"/>
        <v>0</v>
      </c>
      <c r="H234" s="4">
        <f>H235</f>
        <v>0</v>
      </c>
      <c r="I234" s="4">
        <f>I235</f>
        <v>0</v>
      </c>
      <c r="J234" s="117"/>
    </row>
    <row r="235" spans="1:10" s="1" customFormat="1" ht="37.5" hidden="1" x14ac:dyDescent="0.3">
      <c r="A235" s="166" t="s">
        <v>321</v>
      </c>
      <c r="B235" s="167" t="s">
        <v>171</v>
      </c>
      <c r="C235" s="167" t="s">
        <v>12</v>
      </c>
      <c r="D235" s="168" t="s">
        <v>173</v>
      </c>
      <c r="E235" s="188" t="s">
        <v>352</v>
      </c>
      <c r="F235" s="162"/>
      <c r="G235" s="146">
        <f t="shared" si="5"/>
        <v>0</v>
      </c>
      <c r="H235" s="71"/>
      <c r="I235" s="17"/>
      <c r="J235" s="116"/>
    </row>
    <row r="236" spans="1:10" s="1" customFormat="1" ht="56.25" x14ac:dyDescent="0.35">
      <c r="A236" s="179" t="s">
        <v>521</v>
      </c>
      <c r="B236" s="108"/>
      <c r="C236" s="108"/>
      <c r="D236" s="180" t="s">
        <v>522</v>
      </c>
      <c r="E236" s="181"/>
      <c r="F236" s="184"/>
      <c r="G236" s="182">
        <f>SUM(H236+I236)</f>
        <v>3937000</v>
      </c>
      <c r="H236" s="183">
        <f>SUM(H237:H246)</f>
        <v>1100000</v>
      </c>
      <c r="I236" s="183">
        <f>SUM(I237:I246)</f>
        <v>2837000</v>
      </c>
      <c r="J236" s="183">
        <f>SUM(J237:J246)</f>
        <v>2837000</v>
      </c>
    </row>
    <row r="237" spans="1:10" s="1" customFormat="1" ht="37.5" x14ac:dyDescent="0.3">
      <c r="A237" s="209" t="s">
        <v>623</v>
      </c>
      <c r="B237" s="174" t="s">
        <v>624</v>
      </c>
      <c r="C237" s="174" t="s">
        <v>109</v>
      </c>
      <c r="D237" s="211" t="s">
        <v>625</v>
      </c>
      <c r="E237" s="187" t="s">
        <v>626</v>
      </c>
      <c r="F237" s="193" t="s">
        <v>631</v>
      </c>
      <c r="G237" s="169">
        <f>H237+I237</f>
        <v>600000</v>
      </c>
      <c r="H237" s="210"/>
      <c r="I237" s="210">
        <v>600000</v>
      </c>
      <c r="J237" s="172">
        <f t="shared" ref="J237:J246" si="6">I237</f>
        <v>600000</v>
      </c>
    </row>
    <row r="238" spans="1:10" s="1" customFormat="1" ht="75" x14ac:dyDescent="0.3">
      <c r="A238" s="173" t="s">
        <v>523</v>
      </c>
      <c r="B238" s="174" t="s">
        <v>524</v>
      </c>
      <c r="C238" s="174" t="s">
        <v>109</v>
      </c>
      <c r="D238" s="175" t="s">
        <v>525</v>
      </c>
      <c r="E238" s="187" t="s">
        <v>526</v>
      </c>
      <c r="F238" s="184" t="s">
        <v>566</v>
      </c>
      <c r="G238" s="169">
        <f>H238+I238</f>
        <v>100000</v>
      </c>
      <c r="H238" s="170"/>
      <c r="I238" s="171">
        <v>100000</v>
      </c>
      <c r="J238" s="172">
        <f>I238</f>
        <v>100000</v>
      </c>
    </row>
    <row r="239" spans="1:10" s="1" customFormat="1" ht="75" x14ac:dyDescent="0.3">
      <c r="A239" s="66" t="s">
        <v>523</v>
      </c>
      <c r="B239" s="55" t="s">
        <v>524</v>
      </c>
      <c r="C239" s="55" t="s">
        <v>109</v>
      </c>
      <c r="D239" s="175" t="s">
        <v>525</v>
      </c>
      <c r="E239" s="60" t="s">
        <v>527</v>
      </c>
      <c r="F239" s="184" t="s">
        <v>567</v>
      </c>
      <c r="G239" s="169">
        <f t="shared" ref="G239:G246" si="7">H239+I239</f>
        <v>260000</v>
      </c>
      <c r="H239" s="170">
        <v>260000</v>
      </c>
      <c r="I239" s="171"/>
      <c r="J239" s="172">
        <f t="shared" si="6"/>
        <v>0</v>
      </c>
    </row>
    <row r="240" spans="1:10" s="1" customFormat="1" ht="75" x14ac:dyDescent="0.3">
      <c r="A240" s="66" t="s">
        <v>523</v>
      </c>
      <c r="B240" s="55" t="s">
        <v>524</v>
      </c>
      <c r="C240" s="55" t="s">
        <v>109</v>
      </c>
      <c r="D240" s="175" t="s">
        <v>525</v>
      </c>
      <c r="E240" s="60" t="s">
        <v>528</v>
      </c>
      <c r="F240" s="184" t="s">
        <v>568</v>
      </c>
      <c r="G240" s="169">
        <f t="shared" si="7"/>
        <v>300000</v>
      </c>
      <c r="H240" s="170">
        <v>300000</v>
      </c>
      <c r="I240" s="171"/>
      <c r="J240" s="172">
        <f t="shared" si="6"/>
        <v>0</v>
      </c>
    </row>
    <row r="241" spans="1:12" s="1" customFormat="1" ht="75" x14ac:dyDescent="0.3">
      <c r="A241" s="66" t="s">
        <v>523</v>
      </c>
      <c r="B241" s="55" t="s">
        <v>524</v>
      </c>
      <c r="C241" s="55" t="s">
        <v>109</v>
      </c>
      <c r="D241" s="175" t="s">
        <v>525</v>
      </c>
      <c r="E241" s="212" t="s">
        <v>632</v>
      </c>
      <c r="F241" s="184" t="s">
        <v>636</v>
      </c>
      <c r="G241" s="169">
        <f>H241</f>
        <v>0</v>
      </c>
      <c r="H241" s="170"/>
      <c r="I241" s="171">
        <v>100000</v>
      </c>
      <c r="J241" s="172">
        <f t="shared" si="6"/>
        <v>100000</v>
      </c>
    </row>
    <row r="242" spans="1:12" s="1" customFormat="1" ht="75" x14ac:dyDescent="0.3">
      <c r="A242" s="66" t="s">
        <v>523</v>
      </c>
      <c r="B242" s="55" t="s">
        <v>524</v>
      </c>
      <c r="C242" s="55" t="s">
        <v>109</v>
      </c>
      <c r="D242" s="175" t="s">
        <v>525</v>
      </c>
      <c r="E242" s="60" t="s">
        <v>529</v>
      </c>
      <c r="F242" s="184" t="s">
        <v>569</v>
      </c>
      <c r="G242" s="169">
        <f t="shared" si="7"/>
        <v>250000</v>
      </c>
      <c r="H242" s="170">
        <v>250000</v>
      </c>
      <c r="I242" s="171"/>
      <c r="J242" s="172">
        <f t="shared" si="6"/>
        <v>0</v>
      </c>
    </row>
    <row r="243" spans="1:12" s="1" customFormat="1" ht="75" x14ac:dyDescent="0.3">
      <c r="A243" s="66" t="s">
        <v>523</v>
      </c>
      <c r="B243" s="55" t="s">
        <v>524</v>
      </c>
      <c r="C243" s="55" t="s">
        <v>109</v>
      </c>
      <c r="D243" s="175" t="s">
        <v>525</v>
      </c>
      <c r="E243" s="60" t="s">
        <v>530</v>
      </c>
      <c r="F243" s="184" t="s">
        <v>570</v>
      </c>
      <c r="G243" s="169">
        <f t="shared" si="7"/>
        <v>150000</v>
      </c>
      <c r="H243" s="170">
        <v>150000</v>
      </c>
      <c r="I243" s="171"/>
      <c r="J243" s="172">
        <f t="shared" si="6"/>
        <v>0</v>
      </c>
    </row>
    <row r="244" spans="1:12" s="1" customFormat="1" ht="75" x14ac:dyDescent="0.3">
      <c r="A244" s="66" t="s">
        <v>523</v>
      </c>
      <c r="B244" s="55" t="s">
        <v>524</v>
      </c>
      <c r="C244" s="55" t="s">
        <v>109</v>
      </c>
      <c r="D244" s="175" t="s">
        <v>525</v>
      </c>
      <c r="E244" s="60" t="s">
        <v>531</v>
      </c>
      <c r="F244" s="184" t="s">
        <v>571</v>
      </c>
      <c r="G244" s="169">
        <f t="shared" si="7"/>
        <v>677000</v>
      </c>
      <c r="H244" s="170"/>
      <c r="I244" s="171">
        <v>677000</v>
      </c>
      <c r="J244" s="172">
        <f t="shared" si="6"/>
        <v>677000</v>
      </c>
    </row>
    <row r="245" spans="1:12" s="1" customFormat="1" ht="75" x14ac:dyDescent="0.3">
      <c r="A245" s="66" t="s">
        <v>523</v>
      </c>
      <c r="B245" s="55" t="s">
        <v>524</v>
      </c>
      <c r="C245" s="55" t="s">
        <v>109</v>
      </c>
      <c r="D245" s="175" t="s">
        <v>525</v>
      </c>
      <c r="E245" s="60" t="s">
        <v>532</v>
      </c>
      <c r="F245" s="184" t="s">
        <v>573</v>
      </c>
      <c r="G245" s="169">
        <f t="shared" si="7"/>
        <v>1200000</v>
      </c>
      <c r="H245" s="170">
        <v>140000</v>
      </c>
      <c r="I245" s="171">
        <v>1060000</v>
      </c>
      <c r="J245" s="172">
        <f t="shared" si="6"/>
        <v>1060000</v>
      </c>
    </row>
    <row r="246" spans="1:12" s="1" customFormat="1" ht="75" x14ac:dyDescent="0.3">
      <c r="A246" s="176" t="s">
        <v>523</v>
      </c>
      <c r="B246" s="177" t="s">
        <v>524</v>
      </c>
      <c r="C246" s="177" t="s">
        <v>109</v>
      </c>
      <c r="D246" s="178" t="s">
        <v>525</v>
      </c>
      <c r="E246" s="188" t="s">
        <v>533</v>
      </c>
      <c r="F246" s="184" t="s">
        <v>572</v>
      </c>
      <c r="G246" s="169">
        <f t="shared" si="7"/>
        <v>300000</v>
      </c>
      <c r="H246" s="170"/>
      <c r="I246" s="171">
        <v>300000</v>
      </c>
      <c r="J246" s="172">
        <f t="shared" si="6"/>
        <v>300000</v>
      </c>
    </row>
    <row r="247" spans="1:12" s="34" customFormat="1" ht="34.9" customHeight="1" thickBot="1" x14ac:dyDescent="0.35">
      <c r="A247" s="133"/>
      <c r="B247" s="134"/>
      <c r="C247" s="134"/>
      <c r="D247" s="135" t="s">
        <v>360</v>
      </c>
      <c r="E247" s="206"/>
      <c r="F247" s="165"/>
      <c r="G247" s="149">
        <f>H247+I247</f>
        <v>482669370</v>
      </c>
      <c r="H247" s="136">
        <f>H13+H68+H75+H104+H139+H143+H149+H162+H197+H224+H236</f>
        <v>237769515</v>
      </c>
      <c r="I247" s="136">
        <f>I13+I68+I75+I104+I139+I143+I149+I162+I197+I224+I236</f>
        <v>244899855</v>
      </c>
      <c r="J247" s="137">
        <f>J13+J75+J104+J162+J197+J224+J236</f>
        <v>223775619</v>
      </c>
    </row>
    <row r="248" spans="1:12" x14ac:dyDescent="0.2">
      <c r="D248" s="44"/>
    </row>
    <row r="250" spans="1:12" s="34" customFormat="1" ht="21.75" customHeight="1" x14ac:dyDescent="0.3">
      <c r="A250" s="68"/>
      <c r="B250" s="34" t="s">
        <v>51</v>
      </c>
      <c r="C250" s="57"/>
      <c r="F250" s="145"/>
      <c r="G250" s="145"/>
      <c r="H250" s="58"/>
      <c r="I250" s="34" t="s">
        <v>350</v>
      </c>
    </row>
    <row r="251" spans="1:12" s="34" customFormat="1" ht="18.75" x14ac:dyDescent="0.3">
      <c r="A251" s="68"/>
      <c r="F251" s="145"/>
      <c r="G251" s="145"/>
    </row>
    <row r="252" spans="1:12" s="34" customFormat="1" ht="24" customHeight="1" x14ac:dyDescent="0.3">
      <c r="A252" s="68"/>
      <c r="B252" s="218" t="s">
        <v>64</v>
      </c>
      <c r="C252" s="218"/>
      <c r="D252" s="218"/>
      <c r="F252" s="145"/>
      <c r="G252" s="145"/>
      <c r="I252" s="34" t="s">
        <v>351</v>
      </c>
      <c r="K252" s="59"/>
      <c r="L252" s="59"/>
    </row>
    <row r="254" spans="1:12" hidden="1" x14ac:dyDescent="0.2"/>
    <row r="258" spans="8:8" x14ac:dyDescent="0.2">
      <c r="H258" s="32">
        <v>26122640</v>
      </c>
    </row>
    <row r="259" spans="8:8" x14ac:dyDescent="0.2">
      <c r="H259" s="152">
        <f>H247-H258</f>
        <v>211646875</v>
      </c>
    </row>
  </sheetData>
  <sheetProtection selectLockedCells="1" selectUnlockedCells="1"/>
  <mergeCells count="27">
    <mergeCell ref="H5:J6"/>
    <mergeCell ref="A7:J7"/>
    <mergeCell ref="A8:J8"/>
    <mergeCell ref="A10:A11"/>
    <mergeCell ref="B10:B11"/>
    <mergeCell ref="C10:C11"/>
    <mergeCell ref="D10:D11"/>
    <mergeCell ref="E10:E11"/>
    <mergeCell ref="F10:F11"/>
    <mergeCell ref="G10:G11"/>
    <mergeCell ref="E105:E111"/>
    <mergeCell ref="F105:F111"/>
    <mergeCell ref="E79:E82"/>
    <mergeCell ref="F79:F82"/>
    <mergeCell ref="H10:H11"/>
    <mergeCell ref="I10:J10"/>
    <mergeCell ref="E40:E42"/>
    <mergeCell ref="F40:F42"/>
    <mergeCell ref="E227:E229"/>
    <mergeCell ref="F227:F229"/>
    <mergeCell ref="B252:D252"/>
    <mergeCell ref="E112:E115"/>
    <mergeCell ref="F112:F115"/>
    <mergeCell ref="E117:E119"/>
    <mergeCell ref="F117:F119"/>
    <mergeCell ref="E154:E160"/>
    <mergeCell ref="F154:F160"/>
  </mergeCells>
  <phoneticPr fontId="32" type="noConversion"/>
  <printOptions horizontalCentered="1"/>
  <pageMargins left="0.62992125984251968" right="0.27559055118110237" top="0.43307086614173229" bottom="0.35433070866141736" header="0.31496062992125984" footer="0.51181102362204722"/>
  <pageSetup paperSize="9" scale="37" firstPageNumber="0" fitToHeight="4" orientation="portrait" verticalDpi="300" r:id="rId1"/>
  <headerFooter differentFirst="1" alignWithMargins="0">
    <oddHeader>&amp;RПродовження додатка</oddHeader>
  </headerFooter>
  <rowBreaks count="1" manualBreakCount="1">
    <brk id="253"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 (4)</vt:lpstr>
      <vt:lpstr>'Лист1 (4)'!Заголовки_для_печати</vt:lpstr>
      <vt:lpstr>'Лист1 (4)'!Область_печати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Irina</dc:creator>
  <cp:lastModifiedBy>Пользователь Windows</cp:lastModifiedBy>
  <cp:lastPrinted>2019-08-09T06:17:37Z</cp:lastPrinted>
  <dcterms:created xsi:type="dcterms:W3CDTF">2016-01-05T10:54:52Z</dcterms:created>
  <dcterms:modified xsi:type="dcterms:W3CDTF">2021-09-28T12:23:28Z</dcterms:modified>
</cp:coreProperties>
</file>