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3 сесія\проекти\3\6. фінансові питання\2. внесення змін до бюджету 2020\"/>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(3)'!$A$1:$J$259</definedName>
  </definedNames>
  <calcPr calcId="162913" fullCalcOnLoad="1"/>
</workbook>
</file>

<file path=xl/calcChain.xml><?xml version="1.0" encoding="utf-8"?>
<calcChain xmlns="http://schemas.openxmlformats.org/spreadsheetml/2006/main">
  <c r="I207" i="7" l="1"/>
  <c r="I213" i="7"/>
  <c r="G213" i="7"/>
  <c r="I225" i="7"/>
  <c r="I222" i="7"/>
  <c r="I221" i="7"/>
  <c r="I217" i="7"/>
  <c r="J176" i="7"/>
  <c r="G217" i="7"/>
  <c r="I214" i="7"/>
  <c r="G214" i="7"/>
  <c r="H191" i="7"/>
  <c r="G191" i="7"/>
  <c r="G190" i="7"/>
  <c r="H179" i="7"/>
  <c r="G179" i="7"/>
  <c r="I83" i="7"/>
  <c r="I155" i="7"/>
  <c r="J155" i="7"/>
  <c r="H152" i="7"/>
  <c r="G152" i="7"/>
  <c r="H98" i="7"/>
  <c r="G98" i="7"/>
  <c r="I215" i="7"/>
  <c r="G215" i="7"/>
  <c r="J221" i="7"/>
  <c r="I223" i="7"/>
  <c r="G223" i="7"/>
  <c r="J225" i="7"/>
  <c r="H39" i="7"/>
  <c r="G39" i="7"/>
  <c r="I87" i="7"/>
  <c r="J87" i="7"/>
  <c r="H83" i="7"/>
  <c r="H79" i="7"/>
  <c r="G79" i="7"/>
  <c r="H96" i="7"/>
  <c r="I179" i="7"/>
  <c r="H184" i="7"/>
  <c r="H23" i="7"/>
  <c r="G23" i="7"/>
  <c r="H87" i="7"/>
  <c r="G87" i="7"/>
  <c r="H89" i="7"/>
  <c r="H82" i="7"/>
  <c r="G82" i="7"/>
  <c r="I194" i="7"/>
  <c r="G194" i="7"/>
  <c r="I208" i="7"/>
  <c r="J208" i="7"/>
  <c r="I211" i="7"/>
  <c r="H180" i="7"/>
  <c r="G180" i="7"/>
  <c r="H183" i="7"/>
  <c r="G183" i="7"/>
  <c r="I195" i="7"/>
  <c r="J195" i="7"/>
  <c r="J192" i="7"/>
  <c r="I205" i="7"/>
  <c r="G205" i="7"/>
  <c r="H153" i="7"/>
  <c r="G153" i="7"/>
  <c r="H117" i="7"/>
  <c r="J224" i="7"/>
  <c r="G224" i="7"/>
  <c r="I176" i="7"/>
  <c r="J168" i="7"/>
  <c r="H125" i="7"/>
  <c r="J211" i="7"/>
  <c r="J226" i="7"/>
  <c r="J245" i="7"/>
  <c r="H155" i="7"/>
  <c r="G155" i="7"/>
  <c r="G106" i="7"/>
  <c r="J207" i="7"/>
  <c r="J186" i="7"/>
  <c r="J173" i="7"/>
  <c r="G204" i="7"/>
  <c r="J41" i="7"/>
  <c r="J250" i="7"/>
  <c r="J109" i="7"/>
  <c r="G109" i="7"/>
  <c r="H71" i="7"/>
  <c r="G71" i="7"/>
  <c r="G77" i="7"/>
  <c r="G185" i="7"/>
  <c r="H242" i="7"/>
  <c r="H110" i="7"/>
  <c r="G110" i="7"/>
  <c r="I242" i="7"/>
  <c r="G242" i="7"/>
  <c r="J212" i="7"/>
  <c r="J204" i="7"/>
  <c r="G212" i="7"/>
  <c r="G216" i="7"/>
  <c r="G219" i="7"/>
  <c r="J193" i="7"/>
  <c r="I15" i="7"/>
  <c r="J84" i="7"/>
  <c r="J172" i="7"/>
  <c r="J216" i="7"/>
  <c r="J219" i="7"/>
  <c r="J222" i="7"/>
  <c r="J218" i="7"/>
  <c r="J206" i="7"/>
  <c r="J251" i="7"/>
  <c r="J242" i="7"/>
  <c r="J189" i="7"/>
  <c r="J194" i="7"/>
  <c r="J188" i="7"/>
  <c r="H182" i="7"/>
  <c r="G182" i="7"/>
  <c r="G84" i="7"/>
  <c r="H29" i="7"/>
  <c r="G29" i="7"/>
  <c r="G252" i="7"/>
  <c r="G251" i="7"/>
  <c r="G250" i="7"/>
  <c r="G249" i="7"/>
  <c r="G248" i="7"/>
  <c r="G247" i="7"/>
  <c r="G246" i="7"/>
  <c r="G245" i="7"/>
  <c r="G244" i="7"/>
  <c r="G243" i="7"/>
  <c r="G241" i="7"/>
  <c r="I240" i="7"/>
  <c r="H240" i="7"/>
  <c r="G240" i="7"/>
  <c r="G239" i="7"/>
  <c r="G238" i="7"/>
  <c r="G237" i="7"/>
  <c r="G236" i="7"/>
  <c r="G235" i="7"/>
  <c r="I234" i="7"/>
  <c r="H234" i="7"/>
  <c r="G234" i="7"/>
  <c r="G233" i="7"/>
  <c r="H232" i="7"/>
  <c r="G232" i="7"/>
  <c r="G231" i="7"/>
  <c r="J230" i="7"/>
  <c r="I230" i="7"/>
  <c r="H230" i="7"/>
  <c r="G230" i="7"/>
  <c r="G229" i="7"/>
  <c r="G228" i="7"/>
  <c r="G227" i="7"/>
  <c r="G226" i="7"/>
  <c r="G222" i="7"/>
  <c r="G220" i="7"/>
  <c r="G218" i="7"/>
  <c r="G211" i="7"/>
  <c r="G210" i="7"/>
  <c r="G209" i="7"/>
  <c r="G207" i="7"/>
  <c r="G206" i="7"/>
  <c r="H203" i="7"/>
  <c r="G202" i="7"/>
  <c r="G201" i="7"/>
  <c r="G200" i="7"/>
  <c r="G199" i="7"/>
  <c r="G198" i="7"/>
  <c r="G197" i="7"/>
  <c r="G196" i="7"/>
  <c r="G195" i="7"/>
  <c r="G193" i="7"/>
  <c r="G192" i="7"/>
  <c r="G189" i="7"/>
  <c r="G188" i="7"/>
  <c r="G187" i="7"/>
  <c r="G186" i="7"/>
  <c r="G184" i="7"/>
  <c r="G181" i="7"/>
  <c r="G178" i="7"/>
  <c r="G177" i="7"/>
  <c r="G175" i="7"/>
  <c r="G174" i="7"/>
  <c r="G173" i="7"/>
  <c r="G172" i="7"/>
  <c r="H171" i="7"/>
  <c r="G170" i="7"/>
  <c r="H169" i="7"/>
  <c r="G167" i="7"/>
  <c r="G166" i="7"/>
  <c r="G165" i="7"/>
  <c r="G164" i="7"/>
  <c r="J163" i="7"/>
  <c r="I163" i="7"/>
  <c r="G163" i="7"/>
  <c r="G162" i="7"/>
  <c r="G161" i="7"/>
  <c r="J160" i="7"/>
  <c r="I160" i="7"/>
  <c r="G160" i="7"/>
  <c r="G159" i="7"/>
  <c r="G158" i="7"/>
  <c r="G157" i="7"/>
  <c r="J156" i="7"/>
  <c r="I156" i="7"/>
  <c r="H156" i="7"/>
  <c r="G156" i="7"/>
  <c r="G154" i="7"/>
  <c r="G151" i="7"/>
  <c r="J149" i="7"/>
  <c r="I149" i="7"/>
  <c r="G148" i="7"/>
  <c r="J147" i="7"/>
  <c r="I147" i="7"/>
  <c r="I145" i="7"/>
  <c r="H147" i="7"/>
  <c r="G147" i="7"/>
  <c r="G146" i="7"/>
  <c r="J145" i="7"/>
  <c r="H145" i="7"/>
  <c r="G145" i="7"/>
  <c r="G144" i="7"/>
  <c r="G143" i="7"/>
  <c r="G142" i="7"/>
  <c r="G141" i="7"/>
  <c r="G140" i="7"/>
  <c r="G139" i="7"/>
  <c r="G138" i="7"/>
  <c r="G137" i="7"/>
  <c r="G136" i="7"/>
  <c r="G135" i="7"/>
  <c r="G134" i="7"/>
  <c r="G133" i="7"/>
  <c r="G132" i="7"/>
  <c r="G131" i="7"/>
  <c r="G130" i="7"/>
  <c r="G129" i="7"/>
  <c r="G128" i="7"/>
  <c r="G127" i="7"/>
  <c r="G126" i="7"/>
  <c r="G125" i="7"/>
  <c r="G124" i="7"/>
  <c r="G123" i="7"/>
  <c r="G122" i="7"/>
  <c r="G121" i="7"/>
  <c r="G120" i="7"/>
  <c r="G119" i="7"/>
  <c r="G118" i="7"/>
  <c r="G117" i="7"/>
  <c r="G116" i="7"/>
  <c r="G115" i="7"/>
  <c r="G114" i="7"/>
  <c r="G113" i="7"/>
  <c r="G112" i="7"/>
  <c r="J111" i="7"/>
  <c r="I111" i="7"/>
  <c r="H111" i="7"/>
  <c r="G111" i="7"/>
  <c r="J110" i="7"/>
  <c r="I110" i="7"/>
  <c r="G108" i="7"/>
  <c r="G107" i="7"/>
  <c r="G105" i="7"/>
  <c r="G104" i="7"/>
  <c r="G103" i="7"/>
  <c r="G102" i="7"/>
  <c r="G101" i="7"/>
  <c r="G100" i="7"/>
  <c r="G99" i="7"/>
  <c r="G97" i="7"/>
  <c r="G96" i="7"/>
  <c r="G95" i="7"/>
  <c r="G94" i="7"/>
  <c r="G93" i="7"/>
  <c r="G92" i="7"/>
  <c r="G91" i="7"/>
  <c r="G90" i="7"/>
  <c r="G88" i="7"/>
  <c r="G86" i="7"/>
  <c r="G85" i="7"/>
  <c r="I82"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5" i="7"/>
  <c r="G44" i="7"/>
  <c r="G43" i="7"/>
  <c r="G42" i="7"/>
  <c r="G41" i="7"/>
  <c r="G40" i="7"/>
  <c r="G38" i="7"/>
  <c r="G37" i="7"/>
  <c r="G36" i="7"/>
  <c r="G35" i="7"/>
  <c r="G34" i="7"/>
  <c r="G33" i="7"/>
  <c r="G32" i="7"/>
  <c r="G31" i="7"/>
  <c r="G30" i="7"/>
  <c r="G28" i="7"/>
  <c r="G27" i="7"/>
  <c r="G26" i="7"/>
  <c r="G25" i="7"/>
  <c r="G24" i="7"/>
  <c r="G22" i="7"/>
  <c r="G21" i="7"/>
  <c r="G20" i="7"/>
  <c r="G19" i="7"/>
  <c r="G18" i="7"/>
  <c r="H17" i="7"/>
  <c r="G17" i="7"/>
  <c r="G16" i="7"/>
  <c r="J15" i="7"/>
  <c r="H150" i="7"/>
  <c r="H149" i="7"/>
  <c r="G149" i="7"/>
  <c r="J215" i="7"/>
  <c r="G221" i="7"/>
  <c r="J223" i="7"/>
  <c r="I79" i="7"/>
  <c r="G89" i="7"/>
  <c r="I169" i="7"/>
  <c r="G169" i="7"/>
  <c r="G208" i="7"/>
  <c r="J179" i="7"/>
  <c r="J83" i="7"/>
  <c r="J79" i="7"/>
  <c r="I168" i="7"/>
  <c r="G83" i="7"/>
  <c r="H168" i="7"/>
  <c r="G168" i="7"/>
  <c r="I203" i="7"/>
  <c r="I253" i="7"/>
  <c r="G253" i="7"/>
  <c r="G150" i="7"/>
  <c r="H15" i="7"/>
  <c r="G225" i="7"/>
  <c r="G176" i="7"/>
  <c r="I171" i="7"/>
  <c r="G171" i="7"/>
  <c r="J205" i="7"/>
  <c r="J214" i="7"/>
  <c r="J217" i="7"/>
  <c r="G15" i="7"/>
  <c r="H253" i="7"/>
  <c r="G203" i="7"/>
  <c r="J213" i="7"/>
  <c r="J203" i="7"/>
  <c r="J253" i="7"/>
</calcChain>
</file>

<file path=xl/sharedStrings.xml><?xml version="1.0" encoding="utf-8"?>
<sst xmlns="http://schemas.openxmlformats.org/spreadsheetml/2006/main" count="1120" uniqueCount="634">
  <si>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</si>
  <si>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</si>
  <si>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</si>
  <si>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</si>
  <si>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</si>
  <si>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</si>
  <si>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</si>
  <si>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</si>
  <si>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</si>
  <si>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</si>
  <si>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</si>
  <si>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</si>
  <si>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</si>
  <si>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</si>
  <si>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</si>
  <si>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</si>
  <si>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</si>
  <si>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</si>
  <si>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</si>
  <si>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</si>
  <si>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</si>
  <si>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</si>
  <si>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</si>
  <si>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</si>
  <si>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</si>
  <si>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</si>
  <si>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</si>
  <si>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</si>
  <si>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</si>
  <si>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</si>
  <si>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</si>
  <si>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</si>
  <si>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</si>
  <si>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</si>
  <si>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</si>
  <si>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</si>
  <si>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</si>
  <si>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</si>
  <si>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</si>
  <si>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</si>
  <si>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</si>
  <si>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</si>
  <si>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</si>
  <si>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</si>
  <si>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</si>
  <si>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</si>
  <si>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</si>
  <si>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</si>
  <si>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</si>
  <si>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</si>
  <si>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</si>
  <si>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</si>
  <si>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</si>
  <si>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</si>
  <si>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</si>
  <si>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</si>
  <si>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</si>
  <si>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</si>
  <si>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</si>
  <si>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</si>
  <si>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</si>
  <si>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</si>
  <si>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</si>
  <si>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</si>
  <si>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</si>
  <si>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</si>
  <si>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</si>
  <si>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</si>
  <si>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</si>
  <si>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</si>
  <si>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</si>
  <si>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</si>
  <si>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</si>
  <si>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</si>
  <si>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</si>
  <si>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</si>
  <si>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</si>
  <si>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</si>
  <si>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</si>
  <si>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</si>
  <si>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</si>
  <si>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</si>
  <si>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</si>
  <si>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</si>
  <si>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</si>
  <si>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</si>
  <si>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</si>
  <si>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</si>
  <si>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</si>
  <si>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</si>
  <si>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</si>
  <si>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</si>
  <si>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</si>
  <si>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</si>
  <si>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</si>
  <si>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</si>
  <si>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</si>
  <si>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</si>
  <si>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</si>
  <si>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</si>
  <si>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</si>
  <si>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</si>
  <si>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</si>
  <si>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</si>
  <si>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</si>
  <si>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</si>
  <si>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</si>
  <si>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</si>
  <si>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</si>
  <si>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</si>
  <si>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</si>
  <si>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</si>
  <si>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</si>
  <si>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</si>
  <si>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</si>
  <si>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</si>
  <si>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</si>
  <si>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</si>
  <si>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</si>
  <si>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</si>
  <si>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</si>
  <si>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</si>
  <si>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</si>
  <si>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</si>
  <si>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</si>
  <si>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</si>
  <si>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</si>
  <si>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</si>
  <si>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</si>
  <si>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</si>
  <si>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</si>
  <si>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</si>
  <si>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</si>
  <si>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</si>
  <si>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</si>
  <si>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</si>
  <si>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</si>
  <si>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</si>
  <si>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</si>
  <si>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</si>
  <si>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</si>
  <si>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</si>
  <si>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</si>
  <si>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</si>
  <si>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</si>
  <si>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</si>
  <si>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</si>
  <si>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</si>
  <si>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</si>
  <si>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</si>
  <si>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</si>
  <si>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</si>
  <si>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</si>
  <si>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</si>
  <si>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</si>
  <si>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</si>
  <si>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</si>
  <si>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</si>
  <si>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</si>
  <si>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</si>
  <si>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</si>
  <si>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</si>
  <si>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</si>
  <si>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</si>
  <si>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</si>
  <si>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</si>
  <si>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</si>
  <si>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</si>
  <si>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</si>
  <si>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</si>
  <si>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</si>
  <si>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</si>
  <si>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</si>
  <si>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</si>
  <si>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</si>
  <si>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</si>
  <si>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</si>
  <si>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</si>
  <si>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</si>
  <si>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</si>
  <si>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</si>
  <si>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</si>
  <si>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</si>
  <si>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</si>
  <si>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</si>
  <si>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</si>
  <si>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</si>
  <si>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</si>
  <si>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</si>
  <si>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</si>
  <si>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</si>
  <si>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</si>
  <si>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</si>
  <si>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</si>
  <si>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</si>
  <si>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</si>
  <si>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</si>
  <si>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</si>
  <si>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</si>
  <si>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</si>
  <si>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</si>
  <si>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</si>
  <si>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</si>
  <si>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</si>
  <si>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</si>
  <si>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</si>
  <si>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</si>
  <si>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</si>
  <si>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</si>
  <si>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</si>
  <si>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</si>
  <si>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</si>
  <si>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</si>
  <si>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</si>
  <si>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</si>
  <si>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</si>
  <si>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</si>
  <si>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</si>
  <si>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</si>
  <si>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</si>
  <si>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</si>
  <si>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</si>
  <si>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</si>
  <si>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</si>
  <si>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</si>
  <si>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</si>
  <si>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</si>
  <si>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</si>
  <si>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</si>
  <si>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</si>
  <si>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</si>
  <si>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</si>
  <si>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</si>
  <si>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</si>
  <si>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</si>
  <si>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</si>
  <si>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</si>
  <si>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</si>
  <si>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</si>
  <si>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</si>
  <si>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</si>
  <si>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</si>
  <si>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</si>
  <si>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</si>
  <si>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</si>
  <si>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</si>
  <si>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</si>
  <si>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</si>
  <si>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</si>
  <si>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</si>
  <si>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</si>
  <si>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</si>
  <si>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</si>
  <si>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</si>
  <si>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</si>
  <si>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</si>
  <si>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</si>
  <si>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</si>
  <si>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</si>
  <si>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</si>
  <si>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</si>
  <si>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</si>
  <si>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</si>
  <si>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</si>
  <si>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</si>
  <si>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</si>
  <si>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</si>
  <si>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</si>
  <si>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</si>
  <si>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</si>
  <si>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</si>
  <si>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</si>
  <si>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</si>
  <si>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</si>
  <si>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</si>
  <si>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</si>
  <si>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</si>
  <si>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</si>
  <si>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</si>
  <si>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</si>
  <si>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</si>
  <si>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</si>
  <si>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</si>
  <si>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</si>
  <si>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</si>
  <si>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</si>
  <si>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</si>
  <si>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</si>
  <si>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</si>
  <si>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</si>
  <si>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</si>
  <si>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</si>
  <si>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</si>
  <si>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</si>
  <si>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</si>
  <si>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</si>
  <si>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</si>
  <si>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</si>
  <si>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</si>
  <si>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</si>
  <si>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</si>
  <si>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</si>
  <si>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</si>
  <si>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</si>
  <si>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</si>
  <si>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</si>
  <si>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</si>
  <si>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</si>
  <si>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</si>
  <si>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</si>
  <si>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</si>
  <si>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</si>
  <si>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</si>
  <si>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</si>
  <si>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</si>
  <si>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</si>
  <si>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</si>
  <si>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</si>
  <si>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</si>
  <si>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</si>
  <si>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</si>
  <si>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</si>
  <si>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</si>
  <si>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</si>
  <si>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</si>
  <si>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</si>
  <si>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</si>
  <si>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</si>
  <si>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</si>
  <si>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</si>
  <si>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</si>
  <si>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</si>
  <si>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</si>
  <si>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</si>
  <si>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</si>
  <si>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</si>
  <si>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</si>
  <si>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</si>
  <si>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</si>
  <si>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</si>
  <si>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</si>
  <si>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</si>
  <si>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</si>
  <si>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</si>
  <si>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</si>
  <si>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</si>
  <si>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</si>
  <si>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</si>
  <si>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</si>
  <si>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</si>
  <si>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</si>
  <si>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</si>
  <si>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</si>
  <si>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</si>
  <si>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</si>
  <si>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</si>
  <si>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</si>
  <si>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</si>
  <si>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</si>
  <si>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</si>
  <si>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</si>
  <si>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</si>
  <si>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</si>
  <si>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</si>
  <si>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</si>
  <si>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</si>
  <si>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</si>
  <si>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</si>
  <si>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</si>
  <si>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</si>
  <si>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</si>
  <si>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</si>
  <si>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</si>
  <si>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</si>
  <si>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</si>
  <si>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</si>
  <si>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</si>
  <si>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</si>
  <si>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</si>
  <si>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</si>
  <si>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</si>
  <si>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</si>
  <si>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</si>
  <si>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</si>
  <si>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</si>
  <si>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</si>
  <si>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</si>
  <si>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</si>
  <si>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</si>
  <si>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</si>
  <si>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</si>
  <si>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</si>
  <si>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</si>
  <si>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</si>
  <si>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</si>
  <si>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</si>
  <si>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</si>
  <si>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</si>
  <si>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</si>
  <si>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</si>
  <si>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</si>
  <si>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</si>
  <si>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</si>
  <si>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</si>
  <si>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</si>
  <si>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</si>
  <si>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</si>
  <si>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</si>
  <si>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</si>
  <si>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</si>
  <si>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</si>
  <si>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</si>
  <si>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</si>
  <si>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</si>
  <si>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</si>
  <si>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</si>
  <si>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</si>
  <si>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</si>
  <si>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</si>
  <si>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</si>
  <si>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</si>
  <si>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</si>
  <si>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</si>
  <si>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</si>
  <si>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</si>
  <si>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</si>
  <si>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</si>
  <si>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</si>
  <si>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</si>
  <si>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</si>
  <si>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</si>
  <si>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</si>
  <si>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</si>
  <si>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</si>
  <si>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</si>
  <si>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</si>
  <si>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</si>
  <si>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</si>
  <si>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</si>
  <si>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</si>
  <si>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</si>
  <si>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</si>
  <si>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</si>
  <si>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</si>
  <si>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</si>
  <si>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</si>
  <si>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</si>
  <si>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</si>
  <si>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</si>
  <si>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</si>
  <si>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4/11</t>
  </si>
  <si>
    <t>22.02.2019 № 4/19</t>
  </si>
  <si>
    <t>22.02.2019 № 4/13</t>
  </si>
  <si>
    <t>22.02.2019 № 4/14</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</si>
  <si>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</si>
  <si>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</si>
  <si>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</si>
  <si>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</si>
  <si>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</si>
  <si>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</si>
  <si>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</si>
  <si>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</si>
  <si>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</si>
  <si>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</si>
  <si>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</si>
  <si>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</si>
  <si>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</si>
  <si>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</si>
  <si>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</si>
  <si>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</si>
  <si>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</si>
  <si>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</si>
  <si>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</si>
  <si>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"Покращення діагностики та профілактики злоякісних новоутворень серед жіночого та чоловічого населення  м. Мелітополя"</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</si>
  <si>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</si>
  <si>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</si>
  <si>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</si>
  <si>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</si>
  <si>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</si>
  <si>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</si>
  <si>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</si>
  <si>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</si>
  <si>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</si>
  <si>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</si>
  <si>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</si>
  <si>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</si>
  <si>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</si>
  <si>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</si>
  <si>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</si>
  <si>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</si>
  <si>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</si>
  <si>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</si>
  <si>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30.05.2019 №5/15</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</si>
  <si>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</si>
  <si>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</si>
  <si>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</si>
  <si>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26.06.2019 № 4/9</t>
  </si>
  <si>
    <t>1518350</t>
  </si>
  <si>
    <t>8350</t>
  </si>
  <si>
    <t>Здійснення природоохоронних заходів на об"єктах комунальної власності за рахунок субвенції з державного бюджету</t>
  </si>
  <si>
    <t>витрат місцевого бюджету на реалізацію місцевих/регіональних програм у 2020 році</t>
  </si>
  <si>
    <t>(грн)</t>
  </si>
  <si>
    <t>2310700000</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</si>
  <si>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</si>
  <si>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</si>
  <si>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</si>
  <si>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</si>
  <si>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</si>
  <si>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 xml:space="preserve">Міська  програма "Реалізація заходів соціальної політики щодо сім"ї та дітей"   </t>
  </si>
  <si>
    <t>Міська програма "Вибори"</t>
  </si>
  <si>
    <t>Міська програма "Муніципальний  маркетинг та розвиток
туризму"</t>
  </si>
  <si>
    <t>Міська програма "Медична допомога вагітним, породіллям та новонародженим, гінекологічна допомога жіночому населенню міста"</t>
  </si>
  <si>
    <t xml:space="preserve">Міська програма "Реалізація заходів молодіжної політики та підтримка обдарованої молоді"          </t>
  </si>
  <si>
    <t>18.11.2019 №</t>
  </si>
  <si>
    <t>18.11.2019 №7/1</t>
  </si>
  <si>
    <t>18.11.2019 №7/2</t>
  </si>
  <si>
    <t>18.11.2019 №7/3</t>
  </si>
  <si>
    <t>18.11.2019 №7/4</t>
  </si>
  <si>
    <t>18.11.2019 №7/5</t>
  </si>
  <si>
    <t>18.11.2019 №7/7</t>
  </si>
  <si>
    <t>18.11.2019 №7/8</t>
  </si>
  <si>
    <t>18.11.2019 №7/9</t>
  </si>
  <si>
    <t>18.11.2019 №7/11</t>
  </si>
  <si>
    <t>18.11.2019 №7/12</t>
  </si>
  <si>
    <t>18.11.2019 №7/13</t>
  </si>
  <si>
    <t>18.11.2019 №7/15</t>
  </si>
  <si>
    <t>18.11.2019 №7/30</t>
  </si>
  <si>
    <t>18.11.2019 №7/31</t>
  </si>
  <si>
    <t>18.11.2019 №7/20</t>
  </si>
  <si>
    <t>18.11.2019 №7/40</t>
  </si>
  <si>
    <t>18.11.2019 №7/29</t>
  </si>
  <si>
    <t>18.11.2019 №7/33</t>
  </si>
  <si>
    <t>18.11.2019 №7/34</t>
  </si>
  <si>
    <t>18.11.2019 №7/35</t>
  </si>
  <si>
    <t>18.11.2019 №7/36</t>
  </si>
  <si>
    <t>18.11.2019 №7/37</t>
  </si>
  <si>
    <t>18.11.2019 №7/38</t>
  </si>
  <si>
    <t>18.11.2019 №7/39</t>
  </si>
  <si>
    <t>18.11.2019 №7/41</t>
  </si>
  <si>
    <t>18.11.2019 №7/43</t>
  </si>
  <si>
    <t>18.11.2019 №7/44</t>
  </si>
  <si>
    <t>18.11.2019 №7/46</t>
  </si>
  <si>
    <t>18.11.2019 №7/47</t>
  </si>
  <si>
    <t>18.11.2019 №7/48</t>
  </si>
  <si>
    <t>18.11.2019 №7/50</t>
  </si>
  <si>
    <t>18.11.2019 №7/51</t>
  </si>
  <si>
    <t>18.11.2019 №7/52</t>
  </si>
  <si>
    <t>18.11.2019 №7/53</t>
  </si>
  <si>
    <t>18.11.2019 №7/54</t>
  </si>
  <si>
    <t>18.11.2019 №7/55</t>
  </si>
  <si>
    <t>18.11.2019 №7/56</t>
  </si>
  <si>
    <t>18.11.2019 №7/57</t>
  </si>
  <si>
    <t>18.11.2019 №7/58</t>
  </si>
  <si>
    <t>18.11.2019 №7/59</t>
  </si>
  <si>
    <t>18.11.2019 №7/60</t>
  </si>
  <si>
    <t>18.11.2019 №7/61</t>
  </si>
  <si>
    <t>18.11.2019 №7/62</t>
  </si>
  <si>
    <t>18.11.2019 №7/63</t>
  </si>
  <si>
    <t>18.11.2019 №7/64</t>
  </si>
  <si>
    <t>18.11.2019 №7/65</t>
  </si>
  <si>
    <t>18.11.2019 №7/66</t>
  </si>
  <si>
    <t>18.11.2019 №7/68</t>
  </si>
  <si>
    <t>18.11.2019 №7/69</t>
  </si>
  <si>
    <t>18.11.2019 №7/70</t>
  </si>
  <si>
    <t>18.11.2019 №7/71</t>
  </si>
  <si>
    <t>18.11.2019 №7/72</t>
  </si>
  <si>
    <t>18.11.2019 №7/73</t>
  </si>
  <si>
    <t>18.11.2019 №7/74</t>
  </si>
  <si>
    <t>18.11.2019 №7/75</t>
  </si>
  <si>
    <t>18.11.2019 №7/76</t>
  </si>
  <si>
    <t>07.12.2018 № 3/46</t>
  </si>
  <si>
    <t>21.08.2017 №  4/7</t>
  </si>
  <si>
    <t xml:space="preserve">30.07.2015 № 5/6 </t>
  </si>
  <si>
    <t>30.05.2019 № 5/7</t>
  </si>
  <si>
    <t>18.11.2019 №7/10</t>
  </si>
  <si>
    <t>18.11.2019 №7/6</t>
  </si>
  <si>
    <t>18.11.2019 №7/67</t>
  </si>
  <si>
    <t>18.11.2019 № 7/14</t>
  </si>
  <si>
    <t>18.11.2019 № 7/22</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</si>
  <si>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</si>
  <si>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</si>
  <si>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</si>
  <si>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18.11.2019 № 7/24</t>
  </si>
  <si>
    <t>18.11.2019 № 7/27</t>
  </si>
  <si>
    <t>18.11.2019 №7/32</t>
  </si>
  <si>
    <t>Надання загальної середньої освіти закладами загальної середньої освіти (у тому числі з дошкільними підрозділами (відділеннями, групами))</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</si>
  <si>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</si>
  <si>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</si>
  <si>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</si>
  <si>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18.11.2019 № 7/42</t>
  </si>
  <si>
    <t>18.11.2019 № 7/28</t>
  </si>
  <si>
    <t>18.11.2019 № 7/19</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</si>
  <si>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</si>
  <si>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</si>
  <si>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</si>
  <si>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</si>
  <si>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28.02.2020 № 4/14</t>
  </si>
  <si>
    <t>28.02.2020 № 4/7</t>
  </si>
  <si>
    <t>18.11.2019 № 7/54</t>
  </si>
  <si>
    <t>18.11.2019 № 7/53</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</si>
  <si>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</si>
  <si>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18.11.2019 № 7/23</t>
  </si>
  <si>
    <t>Міська програма "Фінансова підтримка комунального некомерційного підприємства "Територіальне медичне об'єднання "Обласний центр екстреної медичної допомоги та медицини катастроф" Запорізької обласної ради"</t>
  </si>
  <si>
    <t>Утримання та навчально-тренувальна робота комунальних дитячо-юнацьких спортивних шкіл</t>
  </si>
  <si>
    <t>1515031</t>
  </si>
  <si>
    <t>5031</t>
  </si>
  <si>
    <t>23.04.2020 №2/2</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</si>
  <si>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</si>
  <si>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</si>
  <si>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 xml:space="preserve">Міська програма «Інтеркультурна вітальня «Учимо державну» </t>
  </si>
  <si>
    <t>0717366</t>
  </si>
  <si>
    <t>12.06.2020 № 4/8</t>
  </si>
  <si>
    <t>12.06.2020 № 4/9</t>
  </si>
  <si>
    <t>12.06.2020 № 4/10</t>
  </si>
  <si>
    <t>18.11.2019 № 7/21</t>
  </si>
  <si>
    <t>1511180</t>
  </si>
  <si>
    <t>1180</t>
  </si>
  <si>
    <t>Виконання заходів в рамках реалізації програми "Спроможна школа для кращих результатів"</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</si>
  <si>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</si>
  <si>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</si>
  <si>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</si>
  <si>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</si>
  <si>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30.07.2020 №5/6</t>
  </si>
  <si>
    <t>30.07.2020 №5/1</t>
  </si>
  <si>
    <t>30.07.2020 №5/7</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</si>
  <si>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</si>
  <si>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</si>
  <si>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</si>
  <si>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</si>
  <si>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 xml:space="preserve">Міська програма «Надання шефської допомоги військовим частинам Збройних Сил України, Національної гвардії України та Державної прикордонної служби України» </t>
  </si>
  <si>
    <t>Начальник фінансового управління Мелітопольської міської ради</t>
  </si>
  <si>
    <t>Яна ЧАБАН</t>
  </si>
  <si>
    <t>Мелітопольський міський голова</t>
  </si>
  <si>
    <t>Іван ФЕДОРОВ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</si>
</sst>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0"/>
      <color indexed="10"/>
      <name val="Times New Roman"/>
      <family val="1"/>
      <charset val="204"/>
    </font>
    <font>
      <sz val="14"/>
      <color indexed="10"/>
      <name val="Times New Roman"/>
      <family val="1"/>
      <charset val="204"/>
    </font>
  </fonts>
  <fills count="17">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64"/>
      </patternFill>
    </fill>
    <fill>
      <patternFill patternType="solid">
        <fgColor indexed="41"/>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20">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5"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5"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5"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3" fillId="0" borderId="0" xfId="0" applyFont="1"/>
    <xf numFmtId="0" fontId="17" fillId="0" borderId="0" xfId="0" applyFont="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5" fillId="0" borderId="0" xfId="0" applyFont="1"/>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6" fillId="0" borderId="0" xfId="0" applyFont="1"/>
    <xf numFmtId="1" fontId="26" fillId="0" borderId="0" xfId="0" applyNumberFormat="1"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5"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5" borderId="10" xfId="0" applyFont="1" applyFill="1" applyBorder="1" applyAlignment="1">
      <alignment horizontal="center" vertical="center"/>
    </xf>
    <xf numFmtId="0" fontId="24"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5" borderId="10" xfId="0" applyNumberFormat="1" applyFont="1" applyFill="1" applyBorder="1" applyAlignment="1" applyProtection="1">
      <alignment horizontal="center" vertical="center" wrapText="1"/>
      <protection locked="0"/>
    </xf>
    <xf numFmtId="2" fontId="21" fillId="15"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5"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5" borderId="12" xfId="0" applyFont="1" applyFill="1" applyBorder="1" applyAlignment="1">
      <alignment horizontal="center" vertical="center"/>
    </xf>
    <xf numFmtId="49" fontId="21" fillId="15" borderId="11" xfId="0" applyNumberFormat="1" applyFont="1" applyFill="1" applyBorder="1" applyAlignment="1">
      <alignment horizontal="right" vertical="center"/>
    </xf>
    <xf numFmtId="0" fontId="17" fillId="15" borderId="12" xfId="0" applyFont="1" applyFill="1" applyBorder="1" applyAlignment="1">
      <alignment horizontal="center" vertical="center" wrapText="1"/>
    </xf>
    <xf numFmtId="0" fontId="21" fillId="15"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5"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3"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17" fillId="0" borderId="12" xfId="0" applyNumberFormat="1" applyFont="1" applyBorder="1" applyAlignment="1">
      <alignment horizontal="center" vertical="center" wrapText="1"/>
    </xf>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6" borderId="10" xfId="0" applyFont="1" applyFill="1" applyBorder="1" applyAlignment="1">
      <alignment horizontal="center"/>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4" fillId="15" borderId="10" xfId="0" applyFont="1" applyFill="1" applyBorder="1" applyAlignment="1">
      <alignment horizontal="center"/>
    </xf>
    <xf numFmtId="0" fontId="18" fillId="0" borderId="10" xfId="0" applyFont="1" applyFill="1" applyBorder="1" applyAlignment="1">
      <alignment horizontal="center" wrapText="1"/>
    </xf>
    <xf numFmtId="0" fontId="18" fillId="15" borderId="10" xfId="0" applyFont="1" applyFill="1" applyBorder="1" applyAlignment="1" applyProtection="1">
      <alignment horizontal="center" vertical="top" wrapText="1"/>
      <protection locked="0"/>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0" fontId="17" fillId="0" borderId="20" xfId="0" applyFont="1" applyBorder="1" applyAlignment="1">
      <alignment vertical="center" wrapText="1"/>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17" fillId="0" borderId="21" xfId="0" applyFont="1" applyBorder="1" applyAlignment="1">
      <alignment vertical="center" wrapText="1"/>
    </xf>
    <xf numFmtId="0" fontId="21" fillId="0" borderId="10" xfId="0" applyFont="1" applyBorder="1" applyAlignment="1">
      <alignment vertical="center" wrapText="1"/>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18" fillId="16" borderId="10" xfId="0" applyFont="1" applyFill="1" applyBorder="1"/>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1" fillId="15" borderId="10" xfId="0" applyFont="1" applyFill="1" applyBorder="1" applyAlignment="1" applyProtection="1">
      <alignment vertical="top" wrapText="1"/>
      <protection locked="0"/>
    </xf>
    <xf numFmtId="0" fontId="24" fillId="15" borderId="10" xfId="0" applyFont="1" applyFill="1" applyBorder="1"/>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5" borderId="10" xfId="0" applyFont="1" applyFill="1" applyBorder="1" applyAlignment="1" applyProtection="1">
      <alignment horizontal="left" vertical="top"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0" fontId="17" fillId="0" borderId="0" xfId="0" applyFont="1" applyAlignment="1">
      <alignment horizontal="right"/>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0" fontId="28" fillId="0" borderId="20" xfId="0" applyFont="1" applyBorder="1" applyAlignment="1">
      <alignment horizontal="center" vertical="center" wrapText="1"/>
    </xf>
    <xf numFmtId="0" fontId="28" fillId="0" borderId="22" xfId="0" applyFont="1" applyBorder="1" applyAlignment="1">
      <alignment horizontal="center" vertical="center" wrapText="1"/>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8" fillId="0" borderId="10" xfId="0" applyFont="1" applyBorder="1" applyAlignment="1">
      <alignment horizontal="center" vertical="center" wrapText="1"/>
    </xf>
    <xf numFmtId="0" fontId="28" fillId="0" borderId="12" xfId="0" applyFont="1" applyBorder="1" applyAlignment="1">
      <alignment horizontal="center" vertical="center" wrapText="1"/>
    </xf>
    <xf numFmtId="0" fontId="18" fillId="0" borderId="10" xfId="0" applyFont="1" applyBorder="1" applyAlignment="1" applyProtection="1">
      <alignment vertical="top" wrapText="1"/>
      <protection locked="0"/>
    </xf>
    <xf numFmtId="0" fontId="17" fillId="15" borderId="10" xfId="0" applyFont="1" applyFill="1" applyBorder="1" applyAlignment="1">
      <alignment vertical="center" wrapText="1"/>
    </xf>
    <xf numFmtId="0" fontId="22" fillId="0" borderId="10" xfId="0" applyFont="1" applyFill="1" applyBorder="1" applyAlignment="1" applyProtection="1">
      <alignment horizontal="left" vertical="top" wrapText="1"/>
      <protection locked="0"/>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0" fontId="29" fillId="0" borderId="0" xfId="0" applyFont="1" applyFill="1" applyAlignment="1">
      <alignment horizontal="center"/>
    </xf>
    <xf numFmtId="0" fontId="29" fillId="0" borderId="0" xfId="0" applyFont="1" applyFill="1" applyAlignment="1"/>
    <xf numFmtId="0" fontId="30" fillId="0" borderId="10" xfId="0" applyFont="1" applyFill="1" applyBorder="1" applyAlignment="1">
      <alignment horizontal="center" vertical="center"/>
    </xf>
    <xf numFmtId="0" fontId="30" fillId="0" borderId="12" xfId="0" applyFont="1" applyFill="1" applyBorder="1" applyAlignment="1">
      <alignment horizontal="center" vertical="center"/>
    </xf>
    <xf numFmtId="1" fontId="20" fillId="0" borderId="0" xfId="0" applyNumberFormat="1" applyFont="1" applyAlignment="1">
      <alignment horizont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0" fontId="17" fillId="0" borderId="0" xfId="0" applyFont="1" applyBorder="1" applyAlignment="1">
      <alignment wrapText="1"/>
    </xf>
    <xf numFmtId="2" fontId="21" fillId="15" borderId="12" xfId="0" applyNumberFormat="1" applyFont="1" applyFill="1" applyBorder="1" applyAlignment="1">
      <alignment horizontal="center" vertical="center"/>
    </xf>
    <xf numFmtId="1" fontId="17" fillId="0" borderId="12" xfId="0" applyNumberFormat="1" applyFont="1" applyFill="1" applyBorder="1" applyAlignment="1" applyProtection="1">
      <alignment horizontal="center" vertical="center" wrapText="1"/>
      <protection locked="0"/>
    </xf>
    <xf numFmtId="1" fontId="21"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center" vertical="center" wrapText="1"/>
      <protection locked="0"/>
    </xf>
    <xf numFmtId="0" fontId="18" fillId="0" borderId="21"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23" fillId="0" borderId="0" xfId="0" applyFont="1" applyAlignment="1">
      <alignment horizontal="left" wrapText="1"/>
    </xf>
    <xf numFmtId="49" fontId="21" fillId="0" borderId="0" xfId="0" applyNumberFormat="1" applyFont="1" applyFill="1" applyAlignment="1">
      <alignment horizontal="center"/>
    </xf>
    <xf numFmtId="49" fontId="23" fillId="0" borderId="26"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4" xfId="0" applyFont="1" applyBorder="1" applyAlignment="1">
      <alignment horizontal="center" vertical="center" wrapText="1"/>
    </xf>
    <xf numFmtId="0" fontId="28" fillId="0" borderId="25"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17"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pplyProtection="1">
      <alignment horizontal="left" vertical="top" wrapText="1"/>
      <protection locked="0"/>
    </xf>
    <xf numFmtId="0" fontId="17" fillId="0" borderId="0" xfId="0" applyFont="1" applyBorder="1" applyAlignment="1">
      <alignment horizontal="left" wrapText="1"/>
    </xf>
    <xf numFmtId="0" fontId="18" fillId="0" borderId="17"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18" fillId="0" borderId="20"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5"/>
  <sheetViews>
    <sheetView tabSelected="1" topLeftCell="A12" zoomScale="75" zoomScaleNormal="75" zoomScaleSheetLayoutView="25" workbookViewId="0">
      <pane xSplit="5" ySplit="3" topLeftCell="G206" activePane="bottomRight" state="frozen"/>
      <selection activeCell="A12" sqref="A12"/>
      <selection pane="topRight" activeCell="F12" sqref="F12"/>
      <selection pane="bottomLeft" activeCell="A15" sqref="A15"/>
      <selection pane="bottomRight" activeCell="I208" sqref="I208"/>
    </sheetView>
  </sheetViews>
  <sheetFormatPr defaultRowHeight="12.75" x14ac:dyDescent="0.2"/>
  <cols>
    <col min="1" max="1" width="15.28515625" style="43" customWidth="1"/>
    <col min="2" max="2" width="15.42578125" style="24" customWidth="1"/>
    <col min="3" max="3" width="15.7109375" style="24" customWidth="1"/>
    <col min="4" max="4" width="45.85546875" style="24" customWidth="1"/>
    <col min="5" max="5" width="70.5703125" style="24" customWidth="1"/>
    <col min="6" max="6" width="22.85546875" style="113" customWidth="1"/>
    <col min="7" max="7" width="15.85546875" style="113" customWidth="1"/>
    <col min="8" max="8" width="16.7109375" style="24" customWidth="1"/>
    <col min="9" max="10" width="17" style="24" customWidth="1"/>
    <col min="11" max="11" width="17.5703125" style="179" customWidth="1"/>
    <col min="12" max="14" width="9.140625" style="179"/>
    <col min="15" max="16384" width="9.140625" style="180"/>
  </cols>
  <sheetData>
    <row r="1" spans="1:10" ht="15.75" x14ac:dyDescent="0.25">
      <c r="H1" s="25" t="s">
        <v>0</v>
      </c>
      <c r="I1" s="25"/>
      <c r="J1" s="25"/>
    </row>
    <row r="2" spans="1:10" ht="15.75" x14ac:dyDescent="0.25">
      <c r="H2" s="25" t="s">
        <v>132</v>
      </c>
      <c r="I2" s="25"/>
      <c r="J2" s="25"/>
    </row>
    <row r="3" spans="1:10" ht="15.75" x14ac:dyDescent="0.25">
      <c r="H3" s="25" t="s">
        <v>51</v>
      </c>
      <c r="I3" s="25"/>
      <c r="J3" s="25"/>
    </row>
    <row r="4" spans="1:10" ht="15.75" x14ac:dyDescent="0.25">
      <c r="H4" s="25" t="s">
        <v>133</v>
      </c>
      <c r="I4" s="25"/>
      <c r="J4" s="25"/>
    </row>
    <row r="5" spans="1:10" ht="15.75" customHeight="1" x14ac:dyDescent="0.2">
      <c r="H5" s="199"/>
      <c r="I5" s="199"/>
      <c r="J5" s="199"/>
    </row>
    <row r="6" spans="1:10" ht="35.25" customHeight="1" x14ac:dyDescent="0.2">
      <c r="H6" s="199"/>
      <c r="I6" s="199"/>
      <c r="J6" s="199"/>
    </row>
    <row r="7" spans="1:10" ht="18.75" x14ac:dyDescent="0.3">
      <c r="A7" s="200" t="s">
        <v>334</v>
      </c>
      <c r="B7" s="200"/>
      <c r="C7" s="200"/>
      <c r="D7" s="200"/>
      <c r="E7" s="200"/>
      <c r="F7" s="200"/>
      <c r="G7" s="200"/>
      <c r="H7" s="200"/>
      <c r="I7" s="200"/>
      <c r="J7" s="200"/>
    </row>
    <row r="8" spans="1:10" ht="18.75" x14ac:dyDescent="0.3">
      <c r="A8" s="200" t="s">
        <v>500</v>
      </c>
      <c r="B8" s="200"/>
      <c r="C8" s="200"/>
      <c r="D8" s="200"/>
      <c r="E8" s="200"/>
      <c r="F8" s="200"/>
      <c r="G8" s="200"/>
      <c r="H8" s="200"/>
      <c r="I8" s="200"/>
      <c r="J8" s="200"/>
    </row>
    <row r="9" spans="1:10" ht="18.75" x14ac:dyDescent="0.3">
      <c r="A9" s="167" t="s">
        <v>502</v>
      </c>
      <c r="B9" s="165"/>
      <c r="C9" s="165"/>
      <c r="D9" s="165"/>
      <c r="E9" s="165"/>
      <c r="F9" s="165"/>
      <c r="G9" s="165"/>
      <c r="H9" s="165"/>
      <c r="I9" s="165"/>
      <c r="J9" s="165"/>
    </row>
    <row r="10" spans="1:10" ht="18.75" x14ac:dyDescent="0.3">
      <c r="A10" s="168" t="s">
        <v>503</v>
      </c>
      <c r="B10" s="165"/>
      <c r="C10" s="165"/>
      <c r="D10" s="165"/>
      <c r="E10" s="165"/>
      <c r="F10" s="165"/>
      <c r="G10" s="165"/>
      <c r="H10" s="165"/>
      <c r="I10" s="165"/>
      <c r="J10" s="165"/>
    </row>
    <row r="11" spans="1:10" ht="19.5" thickBot="1" x14ac:dyDescent="0.35">
      <c r="B11" s="26"/>
      <c r="C11" s="26"/>
      <c r="D11" s="26"/>
      <c r="E11" s="26"/>
      <c r="F11" s="114"/>
      <c r="G11" s="114"/>
      <c r="H11" s="26"/>
      <c r="I11" s="26"/>
      <c r="J11" s="166" t="s">
        <v>501</v>
      </c>
    </row>
    <row r="12" spans="1:10" ht="111" customHeight="1" x14ac:dyDescent="0.2">
      <c r="A12" s="201" t="s">
        <v>337</v>
      </c>
      <c r="B12" s="203" t="s">
        <v>338</v>
      </c>
      <c r="C12" s="205" t="s">
        <v>339</v>
      </c>
      <c r="D12" s="205" t="s">
        <v>340</v>
      </c>
      <c r="E12" s="205" t="s">
        <v>341</v>
      </c>
      <c r="F12" s="205" t="s">
        <v>504</v>
      </c>
      <c r="G12" s="205" t="s">
        <v>342</v>
      </c>
      <c r="H12" s="207" t="s">
        <v>1</v>
      </c>
      <c r="I12" s="209" t="s">
        <v>2</v>
      </c>
      <c r="J12" s="210"/>
    </row>
    <row r="13" spans="1:10" ht="30" x14ac:dyDescent="0.2">
      <c r="A13" s="202"/>
      <c r="B13" s="204"/>
      <c r="C13" s="206"/>
      <c r="D13" s="206"/>
      <c r="E13" s="206"/>
      <c r="F13" s="206"/>
      <c r="G13" s="206"/>
      <c r="H13" s="208"/>
      <c r="I13" s="169" t="s">
        <v>343</v>
      </c>
      <c r="J13" s="170" t="s">
        <v>344</v>
      </c>
    </row>
    <row r="14" spans="1:10" ht="18.75" customHeight="1" x14ac:dyDescent="0.25">
      <c r="A14" s="171" t="s">
        <v>335</v>
      </c>
      <c r="B14" s="172">
        <v>2</v>
      </c>
      <c r="C14" s="111">
        <v>3</v>
      </c>
      <c r="D14" s="111">
        <v>4</v>
      </c>
      <c r="E14" s="111">
        <v>5</v>
      </c>
      <c r="F14" s="111">
        <v>6</v>
      </c>
      <c r="G14" s="111">
        <v>7</v>
      </c>
      <c r="H14" s="173">
        <v>8</v>
      </c>
      <c r="I14" s="174">
        <v>9</v>
      </c>
      <c r="J14" s="175">
        <v>10</v>
      </c>
    </row>
    <row r="15" spans="1:10" ht="56.25" customHeight="1" x14ac:dyDescent="0.3">
      <c r="A15" s="84" t="s">
        <v>143</v>
      </c>
      <c r="B15" s="50"/>
      <c r="C15" s="50"/>
      <c r="D15" s="51" t="s">
        <v>3</v>
      </c>
      <c r="E15" s="150"/>
      <c r="F15" s="57"/>
      <c r="G15" s="112">
        <f>H15+I15</f>
        <v>6582600</v>
      </c>
      <c r="H15" s="52">
        <f>H18+H23+H24+H25+H27+H29+H31+H32+H33+H34+H35+H36+H37+H38+H39+H40+H41+H44+H48+H30</f>
        <v>5813600</v>
      </c>
      <c r="I15" s="52">
        <f>I18+I23+I24+I25+I27+I29+I31+I32+I33+I34+I35+I36+I37+I38+I39+I40+I41+I44+I48+I45</f>
        <v>769000</v>
      </c>
      <c r="J15" s="188">
        <f>J18+J23+J24+J25+J27+J29+J31+J32+J33+J34+J35+J36+J37+J38+J39+J40+J41+J44+J48</f>
        <v>554000</v>
      </c>
    </row>
    <row r="16" spans="1:10" ht="56.25" hidden="1" customHeight="1" x14ac:dyDescent="0.3">
      <c r="A16" s="84" t="s">
        <v>65</v>
      </c>
      <c r="B16" s="5"/>
      <c r="C16" s="5"/>
      <c r="D16" s="51" t="s">
        <v>3</v>
      </c>
      <c r="E16" s="150"/>
      <c r="F16" s="57"/>
      <c r="G16" s="115">
        <f t="shared" ref="G16:G90" si="0">H16+I16</f>
        <v>0</v>
      </c>
      <c r="H16" s="4"/>
      <c r="I16" s="4"/>
      <c r="J16" s="85"/>
    </row>
    <row r="17" spans="1:11" ht="75" hidden="1" customHeight="1" x14ac:dyDescent="0.3">
      <c r="A17" s="109" t="s">
        <v>358</v>
      </c>
      <c r="B17" s="5" t="s">
        <v>360</v>
      </c>
      <c r="C17" s="5"/>
      <c r="D17" s="62" t="s">
        <v>362</v>
      </c>
      <c r="E17" s="150"/>
      <c r="F17" s="57"/>
      <c r="G17" s="115">
        <f t="shared" si="0"/>
        <v>250000</v>
      </c>
      <c r="H17" s="4">
        <f>H18</f>
        <v>250000</v>
      </c>
      <c r="I17" s="4"/>
      <c r="J17" s="85"/>
    </row>
    <row r="18" spans="1:11" ht="37.5" x14ac:dyDescent="0.3">
      <c r="A18" s="110" t="s">
        <v>359</v>
      </c>
      <c r="B18" s="11" t="s">
        <v>361</v>
      </c>
      <c r="C18" s="11" t="s">
        <v>322</v>
      </c>
      <c r="D18" s="21" t="s">
        <v>363</v>
      </c>
      <c r="E18" s="150" t="s">
        <v>509</v>
      </c>
      <c r="F18" s="57" t="s">
        <v>535</v>
      </c>
      <c r="G18" s="116">
        <f t="shared" si="0"/>
        <v>250000</v>
      </c>
      <c r="H18" s="49">
        <v>250000</v>
      </c>
      <c r="I18" s="49"/>
      <c r="J18" s="86"/>
      <c r="K18" s="187"/>
    </row>
    <row r="19" spans="1:11" ht="37.5" hidden="1" customHeight="1" x14ac:dyDescent="0.2">
      <c r="A19" s="45" t="s">
        <v>278</v>
      </c>
      <c r="B19" s="15" t="s">
        <v>263</v>
      </c>
      <c r="C19" s="15"/>
      <c r="D19" s="53" t="s">
        <v>67</v>
      </c>
      <c r="E19" s="150"/>
      <c r="F19" s="57"/>
      <c r="G19" s="115">
        <f t="shared" si="0"/>
        <v>0</v>
      </c>
      <c r="H19" s="4"/>
      <c r="I19" s="4"/>
      <c r="J19" s="85"/>
    </row>
    <row r="20" spans="1:11" ht="75" hidden="1" customHeight="1" x14ac:dyDescent="0.3">
      <c r="A20" s="47" t="s">
        <v>279</v>
      </c>
      <c r="B20" s="11" t="s">
        <v>265</v>
      </c>
      <c r="C20" s="11" t="s">
        <v>5</v>
      </c>
      <c r="D20" s="54" t="s">
        <v>277</v>
      </c>
      <c r="E20" s="150" t="s">
        <v>345</v>
      </c>
      <c r="F20" s="57"/>
      <c r="G20" s="115">
        <f t="shared" si="0"/>
        <v>0</v>
      </c>
      <c r="H20" s="55"/>
      <c r="I20" s="49"/>
      <c r="J20" s="86"/>
    </row>
    <row r="21" spans="1:11" ht="75" hidden="1" customHeight="1" x14ac:dyDescent="0.3">
      <c r="A21" s="47" t="s">
        <v>66</v>
      </c>
      <c r="B21" s="11" t="s">
        <v>89</v>
      </c>
      <c r="C21" s="11" t="s">
        <v>5</v>
      </c>
      <c r="D21" s="54" t="s">
        <v>68</v>
      </c>
      <c r="E21" s="150" t="s">
        <v>121</v>
      </c>
      <c r="F21" s="57"/>
      <c r="G21" s="115">
        <f t="shared" si="0"/>
        <v>0</v>
      </c>
      <c r="H21" s="49"/>
      <c r="I21" s="49"/>
      <c r="J21" s="86"/>
    </row>
    <row r="22" spans="1:11" ht="39.75" hidden="1" customHeight="1" x14ac:dyDescent="0.3">
      <c r="A22" s="47" t="s">
        <v>66</v>
      </c>
      <c r="B22" s="11" t="s">
        <v>89</v>
      </c>
      <c r="C22" s="11" t="s">
        <v>5</v>
      </c>
      <c r="D22" s="54" t="s">
        <v>68</v>
      </c>
      <c r="E22" s="150" t="s">
        <v>131</v>
      </c>
      <c r="F22" s="57"/>
      <c r="G22" s="115">
        <f t="shared" si="0"/>
        <v>0</v>
      </c>
      <c r="H22" s="49"/>
      <c r="I22" s="49"/>
      <c r="J22" s="86"/>
    </row>
    <row r="23" spans="1:11" ht="36.75" customHeight="1" x14ac:dyDescent="0.2">
      <c r="A23" s="45" t="s">
        <v>150</v>
      </c>
      <c r="B23" s="5" t="s">
        <v>151</v>
      </c>
      <c r="C23" s="5" t="s">
        <v>48</v>
      </c>
      <c r="D23" s="53" t="s">
        <v>79</v>
      </c>
      <c r="E23" s="21" t="s">
        <v>406</v>
      </c>
      <c r="F23" s="57" t="s">
        <v>570</v>
      </c>
      <c r="G23" s="115">
        <f t="shared" si="0"/>
        <v>290000</v>
      </c>
      <c r="H23" s="4">
        <f>440000-150000</f>
        <v>290000</v>
      </c>
      <c r="I23" s="4"/>
      <c r="J23" s="85"/>
    </row>
    <row r="24" spans="1:11" ht="37.5" x14ac:dyDescent="0.2">
      <c r="A24" s="45" t="s">
        <v>150</v>
      </c>
      <c r="B24" s="5" t="s">
        <v>151</v>
      </c>
      <c r="C24" s="5" t="s">
        <v>48</v>
      </c>
      <c r="D24" s="53" t="s">
        <v>79</v>
      </c>
      <c r="E24" s="21" t="s">
        <v>357</v>
      </c>
      <c r="F24" s="57" t="s">
        <v>571</v>
      </c>
      <c r="G24" s="115">
        <f t="shared" si="0"/>
        <v>100000</v>
      </c>
      <c r="H24" s="4">
        <v>100000</v>
      </c>
      <c r="I24" s="4"/>
      <c r="J24" s="85"/>
    </row>
    <row r="25" spans="1:11" ht="75" x14ac:dyDescent="0.3">
      <c r="A25" s="44" t="s">
        <v>152</v>
      </c>
      <c r="B25" s="5" t="s">
        <v>153</v>
      </c>
      <c r="C25" s="5" t="s">
        <v>11</v>
      </c>
      <c r="D25" s="56" t="s">
        <v>87</v>
      </c>
      <c r="E25" s="150" t="s">
        <v>346</v>
      </c>
      <c r="F25" s="57" t="s">
        <v>572</v>
      </c>
      <c r="G25" s="115">
        <f t="shared" si="0"/>
        <v>500000</v>
      </c>
      <c r="H25" s="4">
        <v>500000</v>
      </c>
      <c r="I25" s="4"/>
      <c r="J25" s="85"/>
    </row>
    <row r="26" spans="1:11" ht="60" hidden="1" customHeight="1" x14ac:dyDescent="0.2">
      <c r="A26" s="44" t="s">
        <v>323</v>
      </c>
      <c r="B26" s="5" t="s">
        <v>287</v>
      </c>
      <c r="C26" s="17" t="s">
        <v>12</v>
      </c>
      <c r="D26" s="16" t="s">
        <v>80</v>
      </c>
      <c r="E26" s="150" t="s">
        <v>324</v>
      </c>
      <c r="F26" s="57"/>
      <c r="G26" s="115">
        <f t="shared" si="0"/>
        <v>0</v>
      </c>
      <c r="H26" s="4"/>
      <c r="I26" s="4"/>
      <c r="J26" s="85"/>
    </row>
    <row r="27" spans="1:11" ht="45" customHeight="1" x14ac:dyDescent="0.2">
      <c r="A27" s="45" t="s">
        <v>154</v>
      </c>
      <c r="B27" s="5" t="s">
        <v>155</v>
      </c>
      <c r="C27" s="5" t="s">
        <v>12</v>
      </c>
      <c r="D27" s="27" t="s">
        <v>156</v>
      </c>
      <c r="E27" s="21" t="s">
        <v>347</v>
      </c>
      <c r="F27" s="57" t="s">
        <v>568</v>
      </c>
      <c r="G27" s="115">
        <f t="shared" si="0"/>
        <v>108000</v>
      </c>
      <c r="H27" s="4">
        <v>108000</v>
      </c>
      <c r="I27" s="4"/>
      <c r="J27" s="85"/>
    </row>
    <row r="28" spans="1:11" ht="18.75" hidden="1" customHeight="1" x14ac:dyDescent="0.2">
      <c r="A28" s="45" t="s">
        <v>158</v>
      </c>
      <c r="B28" s="5" t="s">
        <v>159</v>
      </c>
      <c r="C28" s="5"/>
      <c r="D28" s="27" t="s">
        <v>161</v>
      </c>
      <c r="E28" s="21"/>
      <c r="F28" s="121"/>
      <c r="G28" s="115">
        <f t="shared" si="0"/>
        <v>0</v>
      </c>
      <c r="H28" s="4"/>
      <c r="I28" s="4"/>
      <c r="J28" s="85"/>
    </row>
    <row r="29" spans="1:11" ht="56.25" x14ac:dyDescent="0.2">
      <c r="A29" s="47" t="s">
        <v>157</v>
      </c>
      <c r="B29" s="11" t="s">
        <v>160</v>
      </c>
      <c r="C29" s="11" t="s">
        <v>12</v>
      </c>
      <c r="D29" s="28" t="s">
        <v>162</v>
      </c>
      <c r="E29" s="150" t="s">
        <v>348</v>
      </c>
      <c r="F29" s="57" t="s">
        <v>565</v>
      </c>
      <c r="G29" s="115">
        <f t="shared" si="0"/>
        <v>1910100</v>
      </c>
      <c r="H29" s="49">
        <f>1365100+130000</f>
        <v>1495100</v>
      </c>
      <c r="I29" s="49">
        <v>415000</v>
      </c>
      <c r="J29" s="86">
        <v>415000</v>
      </c>
    </row>
    <row r="30" spans="1:11" ht="37.5" x14ac:dyDescent="0.2">
      <c r="A30" s="47" t="s">
        <v>157</v>
      </c>
      <c r="B30" s="11" t="s">
        <v>160</v>
      </c>
      <c r="C30" s="11" t="s">
        <v>12</v>
      </c>
      <c r="D30" s="28" t="s">
        <v>162</v>
      </c>
      <c r="E30" s="150" t="s">
        <v>507</v>
      </c>
      <c r="F30" s="57" t="s">
        <v>564</v>
      </c>
      <c r="G30" s="115">
        <f t="shared" si="0"/>
        <v>10000</v>
      </c>
      <c r="H30" s="49">
        <v>10000</v>
      </c>
      <c r="I30" s="49"/>
      <c r="J30" s="86"/>
    </row>
    <row r="31" spans="1:11" ht="47.25" customHeight="1" x14ac:dyDescent="0.2">
      <c r="A31" s="47" t="s">
        <v>157</v>
      </c>
      <c r="B31" s="11" t="s">
        <v>160</v>
      </c>
      <c r="C31" s="11" t="s">
        <v>12</v>
      </c>
      <c r="D31" s="28" t="s">
        <v>162</v>
      </c>
      <c r="E31" s="150" t="s">
        <v>510</v>
      </c>
      <c r="F31" s="57" t="s">
        <v>566</v>
      </c>
      <c r="G31" s="115">
        <f t="shared" si="0"/>
        <v>300000</v>
      </c>
      <c r="H31" s="49">
        <v>300000</v>
      </c>
      <c r="I31" s="49"/>
      <c r="J31" s="86"/>
    </row>
    <row r="32" spans="1:11" ht="37.5" x14ac:dyDescent="0.2">
      <c r="A32" s="47" t="s">
        <v>157</v>
      </c>
      <c r="B32" s="11" t="s">
        <v>160</v>
      </c>
      <c r="C32" s="11" t="s">
        <v>12</v>
      </c>
      <c r="D32" s="28" t="s">
        <v>162</v>
      </c>
      <c r="E32" s="21" t="s">
        <v>592</v>
      </c>
      <c r="F32" s="57" t="s">
        <v>567</v>
      </c>
      <c r="G32" s="115">
        <f t="shared" si="0"/>
        <v>95000</v>
      </c>
      <c r="H32" s="14">
        <v>95000</v>
      </c>
      <c r="I32" s="49"/>
      <c r="J32" s="86"/>
    </row>
    <row r="33" spans="1:10" ht="37.5" x14ac:dyDescent="0.2">
      <c r="A33" s="47" t="s">
        <v>157</v>
      </c>
      <c r="B33" s="11" t="s">
        <v>160</v>
      </c>
      <c r="C33" s="11" t="s">
        <v>12</v>
      </c>
      <c r="D33" s="28" t="s">
        <v>162</v>
      </c>
      <c r="E33" s="21" t="s">
        <v>466</v>
      </c>
      <c r="F33" s="57" t="s">
        <v>569</v>
      </c>
      <c r="G33" s="115">
        <f t="shared" si="0"/>
        <v>30000</v>
      </c>
      <c r="H33" s="14">
        <v>30000</v>
      </c>
      <c r="I33" s="49"/>
      <c r="J33" s="86"/>
    </row>
    <row r="34" spans="1:10" ht="37.5" x14ac:dyDescent="0.2">
      <c r="A34" s="47" t="s">
        <v>157</v>
      </c>
      <c r="B34" s="11" t="s">
        <v>160</v>
      </c>
      <c r="C34" s="11" t="s">
        <v>12</v>
      </c>
      <c r="D34" s="28" t="s">
        <v>162</v>
      </c>
      <c r="E34" s="21" t="s">
        <v>349</v>
      </c>
      <c r="F34" s="57" t="s">
        <v>541</v>
      </c>
      <c r="G34" s="115">
        <f t="shared" si="0"/>
        <v>400000</v>
      </c>
      <c r="H34" s="49">
        <v>400000</v>
      </c>
      <c r="I34" s="49"/>
      <c r="J34" s="86"/>
    </row>
    <row r="35" spans="1:10" ht="37.5" x14ac:dyDescent="0.2">
      <c r="A35" s="47" t="s">
        <v>157</v>
      </c>
      <c r="B35" s="11" t="s">
        <v>160</v>
      </c>
      <c r="C35" s="11" t="s">
        <v>12</v>
      </c>
      <c r="D35" s="28" t="s">
        <v>162</v>
      </c>
      <c r="E35" s="21" t="s">
        <v>505</v>
      </c>
      <c r="F35" s="57" t="s">
        <v>534</v>
      </c>
      <c r="G35" s="115">
        <f t="shared" si="0"/>
        <v>500000</v>
      </c>
      <c r="H35" s="49">
        <v>500000</v>
      </c>
      <c r="I35" s="14"/>
      <c r="J35" s="87"/>
    </row>
    <row r="36" spans="1:10" ht="99.75" customHeight="1" x14ac:dyDescent="0.2">
      <c r="A36" s="47" t="s">
        <v>157</v>
      </c>
      <c r="B36" s="11" t="s">
        <v>160</v>
      </c>
      <c r="C36" s="11" t="s">
        <v>12</v>
      </c>
      <c r="D36" s="30" t="s">
        <v>162</v>
      </c>
      <c r="E36" s="21" t="s">
        <v>350</v>
      </c>
      <c r="F36" s="57" t="s">
        <v>546</v>
      </c>
      <c r="G36" s="115">
        <f t="shared" si="0"/>
        <v>1140000</v>
      </c>
      <c r="H36" s="49">
        <v>1055000</v>
      </c>
      <c r="I36" s="49">
        <v>85000</v>
      </c>
      <c r="J36" s="86">
        <v>85000</v>
      </c>
    </row>
    <row r="37" spans="1:10" ht="56.25" hidden="1" x14ac:dyDescent="0.2">
      <c r="A37" s="47" t="s">
        <v>157</v>
      </c>
      <c r="B37" s="11" t="s">
        <v>160</v>
      </c>
      <c r="C37" s="11" t="s">
        <v>12</v>
      </c>
      <c r="D37" s="30" t="s">
        <v>162</v>
      </c>
      <c r="E37" s="21" t="s">
        <v>351</v>
      </c>
      <c r="F37" s="57" t="s">
        <v>542</v>
      </c>
      <c r="G37" s="115">
        <f t="shared" si="0"/>
        <v>0</v>
      </c>
      <c r="H37" s="49"/>
      <c r="I37" s="49"/>
      <c r="J37" s="86"/>
    </row>
    <row r="38" spans="1:10" ht="37.5" x14ac:dyDescent="0.2">
      <c r="A38" s="47" t="s">
        <v>157</v>
      </c>
      <c r="B38" s="11" t="s">
        <v>160</v>
      </c>
      <c r="C38" s="11" t="s">
        <v>12</v>
      </c>
      <c r="D38" s="30" t="s">
        <v>162</v>
      </c>
      <c r="E38" s="21" t="s">
        <v>409</v>
      </c>
      <c r="F38" s="57" t="s">
        <v>543</v>
      </c>
      <c r="G38" s="115">
        <f t="shared" si="0"/>
        <v>75000</v>
      </c>
      <c r="H38" s="49">
        <v>75000</v>
      </c>
      <c r="I38" s="49"/>
      <c r="J38" s="86"/>
    </row>
    <row r="39" spans="1:10" ht="37.5" x14ac:dyDescent="0.2">
      <c r="A39" s="47" t="s">
        <v>157</v>
      </c>
      <c r="B39" s="11" t="s">
        <v>160</v>
      </c>
      <c r="C39" s="11" t="s">
        <v>12</v>
      </c>
      <c r="D39" s="30" t="s">
        <v>162</v>
      </c>
      <c r="E39" s="21" t="s">
        <v>352</v>
      </c>
      <c r="F39" s="57" t="s">
        <v>563</v>
      </c>
      <c r="G39" s="115">
        <f t="shared" si="0"/>
        <v>70000</v>
      </c>
      <c r="H39" s="49">
        <f>30000+40000</f>
        <v>70000</v>
      </c>
      <c r="I39" s="49"/>
      <c r="J39" s="86"/>
    </row>
    <row r="40" spans="1:10" ht="37.5" x14ac:dyDescent="0.2">
      <c r="A40" s="47" t="s">
        <v>157</v>
      </c>
      <c r="B40" s="11" t="s">
        <v>160</v>
      </c>
      <c r="C40" s="11" t="s">
        <v>12</v>
      </c>
      <c r="D40" s="28" t="s">
        <v>162</v>
      </c>
      <c r="E40" s="21" t="s">
        <v>353</v>
      </c>
      <c r="F40" s="57" t="s">
        <v>536</v>
      </c>
      <c r="G40" s="115">
        <f t="shared" si="0"/>
        <v>67000</v>
      </c>
      <c r="H40" s="49">
        <v>67000</v>
      </c>
      <c r="I40" s="49"/>
      <c r="J40" s="86"/>
    </row>
    <row r="41" spans="1:10" ht="56.25" x14ac:dyDescent="0.2">
      <c r="A41" s="45" t="s">
        <v>167</v>
      </c>
      <c r="B41" s="5" t="s">
        <v>163</v>
      </c>
      <c r="C41" s="5" t="s">
        <v>16</v>
      </c>
      <c r="D41" s="27" t="s">
        <v>254</v>
      </c>
      <c r="E41" s="21" t="s">
        <v>354</v>
      </c>
      <c r="F41" s="57" t="s">
        <v>545</v>
      </c>
      <c r="G41" s="115">
        <f t="shared" si="0"/>
        <v>122500</v>
      </c>
      <c r="H41" s="4">
        <v>68500</v>
      </c>
      <c r="I41" s="4">
        <v>54000</v>
      </c>
      <c r="J41" s="85">
        <f>I41</f>
        <v>54000</v>
      </c>
    </row>
    <row r="42" spans="1:10" ht="18.75" hidden="1" customHeight="1" x14ac:dyDescent="0.2">
      <c r="A42" s="45"/>
      <c r="B42" s="5"/>
      <c r="C42" s="5"/>
      <c r="D42" s="27"/>
      <c r="E42" s="21"/>
      <c r="F42" s="121"/>
      <c r="G42" s="115">
        <f t="shared" si="0"/>
        <v>0</v>
      </c>
      <c r="H42" s="4"/>
      <c r="I42" s="4"/>
      <c r="J42" s="85"/>
    </row>
    <row r="43" spans="1:10" ht="54" hidden="1" customHeight="1" x14ac:dyDescent="0.2">
      <c r="A43" s="45" t="s">
        <v>294</v>
      </c>
      <c r="B43" s="5" t="s">
        <v>297</v>
      </c>
      <c r="C43" s="5"/>
      <c r="D43" s="27" t="s">
        <v>301</v>
      </c>
      <c r="E43" s="211" t="s">
        <v>355</v>
      </c>
      <c r="F43" s="57" t="s">
        <v>513</v>
      </c>
      <c r="G43" s="115">
        <f t="shared" si="0"/>
        <v>0</v>
      </c>
      <c r="H43" s="4"/>
      <c r="I43" s="4"/>
      <c r="J43" s="85"/>
    </row>
    <row r="44" spans="1:10" ht="37.5" x14ac:dyDescent="0.2">
      <c r="A44" s="13" t="s">
        <v>295</v>
      </c>
      <c r="B44" s="11" t="s">
        <v>298</v>
      </c>
      <c r="C44" s="11" t="s">
        <v>300</v>
      </c>
      <c r="D44" s="28" t="s">
        <v>302</v>
      </c>
      <c r="E44" s="211"/>
      <c r="F44" s="57" t="s">
        <v>574</v>
      </c>
      <c r="G44" s="115">
        <f t="shared" si="0"/>
        <v>165000</v>
      </c>
      <c r="H44" s="49"/>
      <c r="I44" s="49">
        <v>165000</v>
      </c>
      <c r="J44" s="86"/>
    </row>
    <row r="45" spans="1:10" ht="37.5" x14ac:dyDescent="0.2">
      <c r="A45" s="45" t="s">
        <v>296</v>
      </c>
      <c r="B45" s="5" t="s">
        <v>299</v>
      </c>
      <c r="C45" s="5" t="s">
        <v>14</v>
      </c>
      <c r="D45" s="27" t="s">
        <v>303</v>
      </c>
      <c r="E45" s="211"/>
      <c r="F45" s="57" t="s">
        <v>574</v>
      </c>
      <c r="G45" s="115">
        <f t="shared" si="0"/>
        <v>50000</v>
      </c>
      <c r="H45" s="4"/>
      <c r="I45" s="4">
        <v>50000</v>
      </c>
      <c r="J45" s="85"/>
    </row>
    <row r="46" spans="1:10" ht="56.25" hidden="1" customHeight="1" x14ac:dyDescent="0.2">
      <c r="A46" s="45" t="s">
        <v>166</v>
      </c>
      <c r="B46" s="5" t="s">
        <v>165</v>
      </c>
      <c r="C46" s="5" t="s">
        <v>14</v>
      </c>
      <c r="D46" s="1" t="s">
        <v>164</v>
      </c>
      <c r="E46" s="21" t="s">
        <v>253</v>
      </c>
      <c r="F46" s="121"/>
      <c r="G46" s="115">
        <f t="shared" si="0"/>
        <v>0</v>
      </c>
      <c r="H46" s="4"/>
      <c r="I46" s="2"/>
      <c r="J46" s="88"/>
    </row>
    <row r="47" spans="1:10" ht="18.75" hidden="1" customHeight="1" x14ac:dyDescent="0.2">
      <c r="A47" s="45"/>
      <c r="B47" s="5"/>
      <c r="C47" s="5"/>
      <c r="D47" s="27"/>
      <c r="E47" s="21"/>
      <c r="F47" s="121"/>
      <c r="G47" s="115">
        <f t="shared" si="0"/>
        <v>0</v>
      </c>
      <c r="H47" s="4"/>
      <c r="I47" s="4"/>
      <c r="J47" s="85"/>
    </row>
    <row r="48" spans="1:10" ht="56.25" x14ac:dyDescent="0.3">
      <c r="A48" s="45" t="s">
        <v>276</v>
      </c>
      <c r="B48" s="15" t="s">
        <v>249</v>
      </c>
      <c r="C48" s="15" t="s">
        <v>6</v>
      </c>
      <c r="D48" s="58" t="s">
        <v>248</v>
      </c>
      <c r="E48" s="150" t="s">
        <v>356</v>
      </c>
      <c r="F48" s="57" t="s">
        <v>539</v>
      </c>
      <c r="G48" s="115">
        <f t="shared" si="0"/>
        <v>400000</v>
      </c>
      <c r="H48" s="4">
        <v>400000</v>
      </c>
      <c r="I48" s="4"/>
      <c r="J48" s="85"/>
    </row>
    <row r="49" spans="1:10" ht="57.75" hidden="1" customHeight="1" thickBot="1" x14ac:dyDescent="0.35">
      <c r="A49" s="47" t="s">
        <v>69</v>
      </c>
      <c r="B49" s="11" t="s">
        <v>134</v>
      </c>
      <c r="C49" s="11" t="s">
        <v>6</v>
      </c>
      <c r="D49" s="38" t="s">
        <v>70</v>
      </c>
      <c r="E49" s="154"/>
      <c r="F49" s="122"/>
      <c r="G49" s="115">
        <f t="shared" si="0"/>
        <v>0</v>
      </c>
      <c r="H49" s="49"/>
      <c r="I49" s="49"/>
      <c r="J49" s="86"/>
    </row>
    <row r="50" spans="1:10" ht="45" hidden="1" customHeight="1" x14ac:dyDescent="0.3">
      <c r="A50" s="44"/>
      <c r="B50" s="5" t="s">
        <v>61</v>
      </c>
      <c r="C50" s="5" t="s">
        <v>6</v>
      </c>
      <c r="D50" s="59" t="s">
        <v>62</v>
      </c>
      <c r="E50" s="150" t="s">
        <v>63</v>
      </c>
      <c r="F50" s="57"/>
      <c r="G50" s="115">
        <f t="shared" si="0"/>
        <v>0</v>
      </c>
      <c r="H50" s="4"/>
      <c r="I50" s="4"/>
      <c r="J50" s="85"/>
    </row>
    <row r="51" spans="1:10" ht="37.5" hidden="1" customHeight="1" x14ac:dyDescent="0.2">
      <c r="A51" s="44" t="s">
        <v>111</v>
      </c>
      <c r="B51" s="5" t="s">
        <v>112</v>
      </c>
      <c r="C51" s="5"/>
      <c r="D51" s="60" t="s">
        <v>113</v>
      </c>
      <c r="E51" s="150"/>
      <c r="F51" s="57"/>
      <c r="G51" s="115">
        <f t="shared" si="0"/>
        <v>0</v>
      </c>
      <c r="H51" s="4">
        <f>SUM(H52)</f>
        <v>0</v>
      </c>
      <c r="I51" s="4">
        <f>SUM(I52)</f>
        <v>0</v>
      </c>
      <c r="J51" s="85"/>
    </row>
    <row r="52" spans="1:10" ht="75" hidden="1" customHeight="1" x14ac:dyDescent="0.3">
      <c r="A52" s="44" t="s">
        <v>104</v>
      </c>
      <c r="B52" s="5" t="s">
        <v>105</v>
      </c>
      <c r="C52" s="5" t="s">
        <v>57</v>
      </c>
      <c r="D52" s="61" t="s">
        <v>71</v>
      </c>
      <c r="E52" s="21" t="s">
        <v>60</v>
      </c>
      <c r="F52" s="121"/>
      <c r="G52" s="115">
        <f t="shared" si="0"/>
        <v>0</v>
      </c>
      <c r="H52" s="4"/>
      <c r="I52" s="4"/>
      <c r="J52" s="85"/>
    </row>
    <row r="53" spans="1:10" ht="76.5" hidden="1" customHeight="1" x14ac:dyDescent="0.2">
      <c r="A53" s="45" t="s">
        <v>72</v>
      </c>
      <c r="B53" s="5" t="s">
        <v>97</v>
      </c>
      <c r="C53" s="5" t="s">
        <v>12</v>
      </c>
      <c r="D53" s="16" t="s">
        <v>80</v>
      </c>
      <c r="E53" s="150" t="s">
        <v>135</v>
      </c>
      <c r="F53" s="57"/>
      <c r="G53" s="115">
        <f t="shared" si="0"/>
        <v>0</v>
      </c>
      <c r="H53" s="4"/>
      <c r="I53" s="4"/>
      <c r="J53" s="85"/>
    </row>
    <row r="54" spans="1:10" ht="93.75" hidden="1" customHeight="1" x14ac:dyDescent="0.3">
      <c r="A54" s="44"/>
      <c r="B54" s="5" t="s">
        <v>8</v>
      </c>
      <c r="C54" s="5" t="s">
        <v>12</v>
      </c>
      <c r="D54" s="33" t="s">
        <v>9</v>
      </c>
      <c r="E54" s="150" t="s">
        <v>58</v>
      </c>
      <c r="F54" s="57"/>
      <c r="G54" s="115">
        <f t="shared" si="0"/>
        <v>0</v>
      </c>
      <c r="H54" s="4"/>
      <c r="I54" s="4"/>
      <c r="J54" s="85"/>
    </row>
    <row r="55" spans="1:10" ht="18.75" hidden="1" customHeight="1" x14ac:dyDescent="0.2">
      <c r="A55" s="44"/>
      <c r="B55" s="5"/>
      <c r="C55" s="5"/>
      <c r="D55" s="27"/>
      <c r="E55" s="21"/>
      <c r="F55" s="121"/>
      <c r="G55" s="115">
        <f t="shared" si="0"/>
        <v>0</v>
      </c>
      <c r="H55" s="4"/>
      <c r="I55" s="4"/>
      <c r="J55" s="85"/>
    </row>
    <row r="56" spans="1:10" ht="18.75" hidden="1" customHeight="1" x14ac:dyDescent="0.2">
      <c r="A56" s="44"/>
      <c r="B56" s="5"/>
      <c r="C56" s="5"/>
      <c r="D56" s="27"/>
      <c r="E56" s="21"/>
      <c r="F56" s="121"/>
      <c r="G56" s="115">
        <f t="shared" si="0"/>
        <v>0</v>
      </c>
      <c r="H56" s="4"/>
      <c r="I56" s="4"/>
      <c r="J56" s="85"/>
    </row>
    <row r="57" spans="1:10" ht="18.75" hidden="1" customHeight="1" x14ac:dyDescent="0.2">
      <c r="A57" s="44"/>
      <c r="B57" s="5"/>
      <c r="C57" s="5"/>
      <c r="D57" s="27"/>
      <c r="E57" s="21"/>
      <c r="F57" s="121"/>
      <c r="G57" s="115">
        <f t="shared" si="0"/>
        <v>0</v>
      </c>
      <c r="H57" s="4"/>
      <c r="I57" s="4"/>
      <c r="J57" s="85"/>
    </row>
    <row r="58" spans="1:10" ht="18.75" hidden="1" customHeight="1" x14ac:dyDescent="0.2">
      <c r="A58" s="44"/>
      <c r="B58" s="5"/>
      <c r="C58" s="5"/>
      <c r="D58" s="27"/>
      <c r="E58" s="21"/>
      <c r="F58" s="121"/>
      <c r="G58" s="115">
        <f t="shared" si="0"/>
        <v>0</v>
      </c>
      <c r="H58" s="4"/>
      <c r="I58" s="4"/>
      <c r="J58" s="85"/>
    </row>
    <row r="59" spans="1:10" ht="56.25" hidden="1" customHeight="1" x14ac:dyDescent="0.2">
      <c r="A59" s="44"/>
      <c r="B59" s="5" t="s">
        <v>13</v>
      </c>
      <c r="C59" s="5" t="s">
        <v>14</v>
      </c>
      <c r="D59" s="27" t="s">
        <v>15</v>
      </c>
      <c r="E59" s="21" t="s">
        <v>50</v>
      </c>
      <c r="F59" s="121"/>
      <c r="G59" s="115">
        <f t="shared" si="0"/>
        <v>0</v>
      </c>
      <c r="H59" s="4">
        <v>0</v>
      </c>
      <c r="I59" s="4"/>
      <c r="J59" s="85"/>
    </row>
    <row r="60" spans="1:10" ht="75" hidden="1" customHeight="1" x14ac:dyDescent="0.2">
      <c r="A60" s="45" t="s">
        <v>73</v>
      </c>
      <c r="B60" s="5" t="s">
        <v>90</v>
      </c>
      <c r="C60" s="5" t="s">
        <v>16</v>
      </c>
      <c r="D60" s="27" t="s">
        <v>17</v>
      </c>
      <c r="E60" s="21" t="s">
        <v>101</v>
      </c>
      <c r="F60" s="121"/>
      <c r="G60" s="115">
        <f t="shared" si="0"/>
        <v>0</v>
      </c>
      <c r="H60" s="4"/>
      <c r="I60" s="4"/>
      <c r="J60" s="85"/>
    </row>
    <row r="61" spans="1:10" ht="18.75" hidden="1" customHeight="1" x14ac:dyDescent="0.2">
      <c r="A61" s="45"/>
      <c r="B61" s="5"/>
      <c r="C61" s="5"/>
      <c r="D61" s="27"/>
      <c r="E61" s="4"/>
      <c r="F61" s="4"/>
      <c r="G61" s="115">
        <f t="shared" si="0"/>
        <v>0</v>
      </c>
      <c r="H61" s="4"/>
      <c r="I61" s="4"/>
      <c r="J61" s="85"/>
    </row>
    <row r="62" spans="1:10" ht="18.75" hidden="1" customHeight="1" x14ac:dyDescent="0.2">
      <c r="A62" s="45" t="s">
        <v>74</v>
      </c>
      <c r="B62" s="5"/>
      <c r="C62" s="5"/>
      <c r="D62" s="27"/>
      <c r="E62" s="4"/>
      <c r="F62" s="4"/>
      <c r="G62" s="115">
        <f t="shared" si="0"/>
        <v>0</v>
      </c>
      <c r="H62" s="4"/>
      <c r="I62" s="4"/>
      <c r="J62" s="85"/>
    </row>
    <row r="63" spans="1:10" ht="56.25" hidden="1" customHeight="1" x14ac:dyDescent="0.2">
      <c r="A63" s="45" t="s">
        <v>75</v>
      </c>
      <c r="B63" s="5">
        <v>200200</v>
      </c>
      <c r="C63" s="5"/>
      <c r="D63" s="62" t="s">
        <v>10</v>
      </c>
      <c r="E63" s="150" t="s">
        <v>49</v>
      </c>
      <c r="F63" s="57"/>
      <c r="G63" s="115">
        <f t="shared" si="0"/>
        <v>0</v>
      </c>
      <c r="H63" s="4"/>
      <c r="I63" s="2"/>
      <c r="J63" s="88"/>
    </row>
    <row r="64" spans="1:10" ht="18.75" hidden="1" customHeight="1" x14ac:dyDescent="0.2">
      <c r="A64" s="45"/>
      <c r="B64" s="5"/>
      <c r="C64" s="5"/>
      <c r="D64" s="1"/>
      <c r="E64" s="21"/>
      <c r="F64" s="121"/>
      <c r="G64" s="115">
        <f t="shared" si="0"/>
        <v>0</v>
      </c>
      <c r="H64" s="2"/>
      <c r="I64" s="2"/>
      <c r="J64" s="88"/>
    </row>
    <row r="65" spans="1:10" ht="18.75" hidden="1" customHeight="1" x14ac:dyDescent="0.2">
      <c r="A65" s="45" t="s">
        <v>76</v>
      </c>
      <c r="B65" s="5"/>
      <c r="C65" s="5"/>
      <c r="D65" s="27"/>
      <c r="E65" s="21"/>
      <c r="F65" s="121"/>
      <c r="G65" s="115">
        <f t="shared" si="0"/>
        <v>0</v>
      </c>
      <c r="H65" s="4"/>
      <c r="I65" s="4"/>
      <c r="J65" s="85"/>
    </row>
    <row r="66" spans="1:10" ht="55.5" hidden="1" customHeight="1" x14ac:dyDescent="0.2">
      <c r="A66" s="45" t="s">
        <v>77</v>
      </c>
      <c r="B66" s="5" t="s">
        <v>91</v>
      </c>
      <c r="C66" s="5" t="s">
        <v>18</v>
      </c>
      <c r="D66" s="27" t="s">
        <v>19</v>
      </c>
      <c r="E66" s="21" t="s">
        <v>130</v>
      </c>
      <c r="F66" s="121"/>
      <c r="G66" s="115">
        <f t="shared" si="0"/>
        <v>0</v>
      </c>
      <c r="H66" s="4"/>
      <c r="I66" s="4"/>
      <c r="J66" s="85"/>
    </row>
    <row r="67" spans="1:10" ht="37.5" hidden="1" customHeight="1" x14ac:dyDescent="0.2">
      <c r="A67" s="45" t="s">
        <v>77</v>
      </c>
      <c r="B67" s="5" t="s">
        <v>91</v>
      </c>
      <c r="C67" s="5" t="s">
        <v>18</v>
      </c>
      <c r="D67" s="27" t="s">
        <v>19</v>
      </c>
      <c r="E67" s="21" t="s">
        <v>56</v>
      </c>
      <c r="F67" s="121"/>
      <c r="G67" s="115">
        <f t="shared" si="0"/>
        <v>0</v>
      </c>
      <c r="H67" s="4"/>
      <c r="I67" s="4"/>
      <c r="J67" s="85"/>
    </row>
    <row r="68" spans="1:10" ht="37.5" hidden="1" customHeight="1" x14ac:dyDescent="0.2">
      <c r="A68" s="45" t="s">
        <v>77</v>
      </c>
      <c r="B68" s="5" t="s">
        <v>91</v>
      </c>
      <c r="C68" s="5" t="s">
        <v>18</v>
      </c>
      <c r="D68" s="27" t="s">
        <v>19</v>
      </c>
      <c r="E68" s="21" t="s">
        <v>59</v>
      </c>
      <c r="F68" s="121"/>
      <c r="G68" s="115">
        <f t="shared" si="0"/>
        <v>0</v>
      </c>
      <c r="H68" s="4"/>
      <c r="I68" s="4"/>
      <c r="J68" s="85"/>
    </row>
    <row r="69" spans="1:10" ht="82.5" hidden="1" customHeight="1" x14ac:dyDescent="0.2">
      <c r="A69" s="45" t="s">
        <v>77</v>
      </c>
      <c r="B69" s="5" t="s">
        <v>91</v>
      </c>
      <c r="C69" s="5" t="s">
        <v>18</v>
      </c>
      <c r="D69" s="27" t="s">
        <v>19</v>
      </c>
      <c r="E69" s="21" t="s">
        <v>136</v>
      </c>
      <c r="F69" s="121"/>
      <c r="G69" s="115">
        <f t="shared" si="0"/>
        <v>0</v>
      </c>
      <c r="H69" s="2"/>
      <c r="I69" s="4"/>
      <c r="J69" s="85"/>
    </row>
    <row r="70" spans="1:10" ht="16.149999999999999" hidden="1" customHeight="1" thickBot="1" x14ac:dyDescent="0.25">
      <c r="A70" s="44"/>
      <c r="B70" s="5"/>
      <c r="C70" s="5"/>
      <c r="D70" s="35"/>
      <c r="E70" s="21"/>
      <c r="F70" s="121"/>
      <c r="G70" s="115">
        <f t="shared" si="0"/>
        <v>0</v>
      </c>
      <c r="H70" s="4"/>
      <c r="I70" s="4"/>
      <c r="J70" s="85"/>
    </row>
    <row r="71" spans="1:10" ht="56.25" customHeight="1" x14ac:dyDescent="0.2">
      <c r="A71" s="89" t="s">
        <v>144</v>
      </c>
      <c r="B71" s="63"/>
      <c r="C71" s="63"/>
      <c r="D71" s="64" t="s">
        <v>52</v>
      </c>
      <c r="E71" s="155"/>
      <c r="F71" s="123"/>
      <c r="G71" s="112">
        <f t="shared" si="0"/>
        <v>527000</v>
      </c>
      <c r="H71" s="65">
        <f>H75+H76+H78+H77</f>
        <v>527000</v>
      </c>
      <c r="I71" s="65">
        <f>SUM(I72:I74)</f>
        <v>0</v>
      </c>
      <c r="J71" s="90"/>
    </row>
    <row r="72" spans="1:10" ht="58.5" hidden="1" customHeight="1" x14ac:dyDescent="0.2">
      <c r="A72" s="45">
        <v>1011090</v>
      </c>
      <c r="B72" s="5" t="s">
        <v>4</v>
      </c>
      <c r="C72" s="5" t="s">
        <v>44</v>
      </c>
      <c r="D72" s="35" t="s">
        <v>81</v>
      </c>
      <c r="E72" s="21" t="s">
        <v>102</v>
      </c>
      <c r="F72" s="121"/>
      <c r="G72" s="115">
        <f t="shared" si="0"/>
        <v>0</v>
      </c>
      <c r="H72" s="4"/>
      <c r="I72" s="4"/>
      <c r="J72" s="85"/>
    </row>
    <row r="73" spans="1:10" ht="27.75" hidden="1" customHeight="1" thickBot="1" x14ac:dyDescent="0.25">
      <c r="A73" s="44"/>
      <c r="B73" s="5" t="s">
        <v>53</v>
      </c>
      <c r="C73" s="5" t="s">
        <v>45</v>
      </c>
      <c r="D73" s="35" t="s">
        <v>54</v>
      </c>
      <c r="E73" s="21" t="s">
        <v>55</v>
      </c>
      <c r="F73" s="121"/>
      <c r="G73" s="115">
        <f t="shared" si="0"/>
        <v>0</v>
      </c>
      <c r="H73" s="4"/>
      <c r="I73" s="4"/>
      <c r="J73" s="85"/>
    </row>
    <row r="74" spans="1:10" ht="37.5" hidden="1" customHeight="1" x14ac:dyDescent="0.2">
      <c r="A74" s="44" t="s">
        <v>169</v>
      </c>
      <c r="B74" s="5" t="s">
        <v>170</v>
      </c>
      <c r="C74" s="5"/>
      <c r="D74" s="35" t="s">
        <v>168</v>
      </c>
      <c r="E74" s="21"/>
      <c r="F74" s="121"/>
      <c r="G74" s="115">
        <f t="shared" si="0"/>
        <v>177000</v>
      </c>
      <c r="H74" s="4">
        <f>H75+H78</f>
        <v>177000</v>
      </c>
      <c r="I74" s="4"/>
      <c r="J74" s="85"/>
    </row>
    <row r="75" spans="1:10" ht="56.25" x14ac:dyDescent="0.2">
      <c r="A75" s="47" t="s">
        <v>255</v>
      </c>
      <c r="B75" s="11" t="s">
        <v>256</v>
      </c>
      <c r="C75" s="11" t="s">
        <v>45</v>
      </c>
      <c r="D75" s="48" t="s">
        <v>257</v>
      </c>
      <c r="E75" s="21" t="s">
        <v>364</v>
      </c>
      <c r="F75" s="57" t="s">
        <v>529</v>
      </c>
      <c r="G75" s="115">
        <f t="shared" si="0"/>
        <v>67000</v>
      </c>
      <c r="H75" s="49">
        <v>67000</v>
      </c>
      <c r="I75" s="49"/>
      <c r="J75" s="86"/>
    </row>
    <row r="76" spans="1:10" ht="37.5" x14ac:dyDescent="0.2">
      <c r="A76" s="47" t="s">
        <v>255</v>
      </c>
      <c r="B76" s="11" t="s">
        <v>256</v>
      </c>
      <c r="C76" s="11" t="s">
        <v>45</v>
      </c>
      <c r="D76" s="48" t="s">
        <v>257</v>
      </c>
      <c r="E76" s="21" t="s">
        <v>479</v>
      </c>
      <c r="F76" s="57" t="s">
        <v>537</v>
      </c>
      <c r="G76" s="115">
        <f t="shared" si="0"/>
        <v>200000</v>
      </c>
      <c r="H76" s="49">
        <v>200000</v>
      </c>
      <c r="I76" s="49"/>
      <c r="J76" s="86"/>
    </row>
    <row r="77" spans="1:10" ht="37.5" x14ac:dyDescent="0.3">
      <c r="A77" s="47" t="s">
        <v>255</v>
      </c>
      <c r="B77" s="11" t="s">
        <v>256</v>
      </c>
      <c r="C77" s="11" t="s">
        <v>45</v>
      </c>
      <c r="D77" s="48" t="s">
        <v>257</v>
      </c>
      <c r="E77" s="189" t="s">
        <v>609</v>
      </c>
      <c r="F77" s="57" t="s">
        <v>613</v>
      </c>
      <c r="G77" s="115">
        <f t="shared" si="0"/>
        <v>150000</v>
      </c>
      <c r="H77" s="49">
        <v>150000</v>
      </c>
      <c r="I77" s="49"/>
      <c r="J77" s="86"/>
    </row>
    <row r="78" spans="1:10" ht="39.75" customHeight="1" x14ac:dyDescent="0.2">
      <c r="A78" s="47" t="s">
        <v>255</v>
      </c>
      <c r="B78" s="11" t="s">
        <v>256</v>
      </c>
      <c r="C78" s="11" t="s">
        <v>45</v>
      </c>
      <c r="D78" s="48" t="s">
        <v>257</v>
      </c>
      <c r="E78" s="21" t="s">
        <v>410</v>
      </c>
      <c r="F78" s="57" t="s">
        <v>538</v>
      </c>
      <c r="G78" s="115">
        <f t="shared" si="0"/>
        <v>110000</v>
      </c>
      <c r="H78" s="49">
        <v>110000</v>
      </c>
      <c r="I78" s="49"/>
      <c r="J78" s="86"/>
    </row>
    <row r="79" spans="1:10" ht="56.25" x14ac:dyDescent="0.35">
      <c r="A79" s="91" t="s">
        <v>145</v>
      </c>
      <c r="B79" s="63"/>
      <c r="C79" s="63"/>
      <c r="D79" s="51" t="s">
        <v>21</v>
      </c>
      <c r="E79" s="156"/>
      <c r="F79" s="124"/>
      <c r="G79" s="112">
        <f>H79+I79</f>
        <v>111929380</v>
      </c>
      <c r="H79" s="8">
        <f>SUM(H83:H109)</f>
        <v>95818470</v>
      </c>
      <c r="I79" s="8">
        <f>I90+I92+I101+I82+I108+I83+I84+I85+I86+I87+I109</f>
        <v>16110910</v>
      </c>
      <c r="J79" s="92">
        <f>J90+J92+J101+J82+J108+J83+J84+J85+J86+J87+J109</f>
        <v>16110910</v>
      </c>
    </row>
    <row r="80" spans="1:10" ht="0.75" hidden="1" customHeight="1" x14ac:dyDescent="0.3">
      <c r="A80" s="44"/>
      <c r="B80" s="5" t="s">
        <v>22</v>
      </c>
      <c r="C80" s="5"/>
      <c r="D80" s="1" t="s">
        <v>23</v>
      </c>
      <c r="E80" s="59"/>
      <c r="F80" s="125"/>
      <c r="G80" s="115">
        <f t="shared" si="0"/>
        <v>0</v>
      </c>
      <c r="H80" s="2"/>
      <c r="I80" s="2"/>
      <c r="J80" s="88"/>
    </row>
    <row r="81" spans="1:10" ht="15.75" hidden="1" customHeight="1" x14ac:dyDescent="0.3">
      <c r="A81" s="44"/>
      <c r="B81" s="5" t="s">
        <v>24</v>
      </c>
      <c r="C81" s="5"/>
      <c r="D81" s="1" t="s">
        <v>25</v>
      </c>
      <c r="E81" s="59"/>
      <c r="F81" s="125"/>
      <c r="G81" s="115">
        <f t="shared" si="0"/>
        <v>0</v>
      </c>
      <c r="H81" s="2"/>
      <c r="I81" s="2"/>
      <c r="J81" s="88"/>
    </row>
    <row r="82" spans="1:10" ht="22.5" hidden="1" customHeight="1" x14ac:dyDescent="0.3">
      <c r="A82" s="44" t="s">
        <v>331</v>
      </c>
      <c r="B82" s="5" t="s">
        <v>240</v>
      </c>
      <c r="C82" s="5"/>
      <c r="D82" s="1" t="s">
        <v>282</v>
      </c>
      <c r="E82" s="59"/>
      <c r="F82" s="125"/>
      <c r="G82" s="115">
        <f t="shared" si="0"/>
        <v>1002500</v>
      </c>
      <c r="H82" s="2">
        <f>H89</f>
        <v>1002500</v>
      </c>
      <c r="I82" s="2">
        <f>I89</f>
        <v>0</v>
      </c>
      <c r="J82" s="88"/>
    </row>
    <row r="83" spans="1:10" ht="37.5" x14ac:dyDescent="0.2">
      <c r="A83" s="44" t="s">
        <v>480</v>
      </c>
      <c r="B83" s="5" t="s">
        <v>128</v>
      </c>
      <c r="C83" s="15" t="s">
        <v>46</v>
      </c>
      <c r="D83" s="53" t="s">
        <v>129</v>
      </c>
      <c r="E83" s="212" t="s">
        <v>487</v>
      </c>
      <c r="F83" s="196" t="s">
        <v>519</v>
      </c>
      <c r="G83" s="115">
        <f t="shared" si="0"/>
        <v>79014511</v>
      </c>
      <c r="H83" s="2">
        <f>64636201-5800000-74500+110000+1510000+625500-900000-150000+807700+4000000</f>
        <v>64764901</v>
      </c>
      <c r="I83" s="2">
        <f>9286710+800000+2000+2410900+250000+1500000</f>
        <v>14249610</v>
      </c>
      <c r="J83" s="88">
        <f>I83</f>
        <v>14249610</v>
      </c>
    </row>
    <row r="84" spans="1:10" ht="36.75" hidden="1" customHeight="1" x14ac:dyDescent="0.2">
      <c r="A84" s="44" t="s">
        <v>454</v>
      </c>
      <c r="B84" s="5" t="s">
        <v>455</v>
      </c>
      <c r="C84" s="5" t="s">
        <v>456</v>
      </c>
      <c r="D84" s="27" t="s">
        <v>457</v>
      </c>
      <c r="E84" s="213"/>
      <c r="F84" s="197"/>
      <c r="G84" s="115">
        <f t="shared" si="0"/>
        <v>0</v>
      </c>
      <c r="H84" s="2"/>
      <c r="I84" s="2"/>
      <c r="J84" s="88">
        <f>I84</f>
        <v>0</v>
      </c>
    </row>
    <row r="85" spans="1:10" ht="56.25" hidden="1" customHeight="1" x14ac:dyDescent="0.2">
      <c r="A85" s="44" t="s">
        <v>481</v>
      </c>
      <c r="B85" s="5" t="s">
        <v>483</v>
      </c>
      <c r="C85" s="15" t="s">
        <v>27</v>
      </c>
      <c r="D85" s="16" t="s">
        <v>485</v>
      </c>
      <c r="E85" s="213"/>
      <c r="F85" s="197"/>
      <c r="G85" s="115">
        <f t="shared" si="0"/>
        <v>0</v>
      </c>
      <c r="H85" s="2"/>
      <c r="I85" s="2"/>
      <c r="J85" s="88"/>
    </row>
    <row r="86" spans="1:10" ht="37.5" hidden="1" customHeight="1" x14ac:dyDescent="0.2">
      <c r="A86" s="44" t="s">
        <v>482</v>
      </c>
      <c r="B86" s="5" t="s">
        <v>484</v>
      </c>
      <c r="C86" s="15" t="s">
        <v>27</v>
      </c>
      <c r="D86" s="22" t="s">
        <v>486</v>
      </c>
      <c r="E86" s="214"/>
      <c r="F86" s="198"/>
      <c r="G86" s="115">
        <f t="shared" si="0"/>
        <v>0</v>
      </c>
      <c r="H86" s="2"/>
      <c r="I86" s="2"/>
      <c r="J86" s="88"/>
    </row>
    <row r="87" spans="1:10" ht="62.25" customHeight="1" x14ac:dyDescent="0.2">
      <c r="A87" s="44" t="s">
        <v>365</v>
      </c>
      <c r="B87" s="5" t="s">
        <v>326</v>
      </c>
      <c r="C87" s="5" t="s">
        <v>327</v>
      </c>
      <c r="D87" s="1" t="s">
        <v>328</v>
      </c>
      <c r="E87" s="28" t="s">
        <v>511</v>
      </c>
      <c r="F87" s="57" t="s">
        <v>520</v>
      </c>
      <c r="G87" s="115">
        <f t="shared" si="0"/>
        <v>20207500</v>
      </c>
      <c r="H87" s="2">
        <f>14654900+70000+2046000+525300+900000+150000</f>
        <v>18346200</v>
      </c>
      <c r="I87" s="2">
        <f>438300+1423000</f>
        <v>1861300</v>
      </c>
      <c r="J87" s="88">
        <f>I87</f>
        <v>1861300</v>
      </c>
    </row>
    <row r="88" spans="1:10" ht="37.5" hidden="1" customHeight="1" x14ac:dyDescent="0.2">
      <c r="A88" s="44" t="s">
        <v>454</v>
      </c>
      <c r="B88" s="5" t="s">
        <v>455</v>
      </c>
      <c r="C88" s="5" t="s">
        <v>456</v>
      </c>
      <c r="D88" s="27" t="s">
        <v>457</v>
      </c>
      <c r="E88" s="21" t="s">
        <v>464</v>
      </c>
      <c r="F88" s="121"/>
      <c r="G88" s="115">
        <f t="shared" si="0"/>
        <v>0</v>
      </c>
      <c r="H88" s="2"/>
      <c r="I88" s="2"/>
      <c r="J88" s="88"/>
    </row>
    <row r="89" spans="1:10" ht="75" x14ac:dyDescent="0.2">
      <c r="A89" s="47" t="s">
        <v>332</v>
      </c>
      <c r="B89" s="11" t="s">
        <v>242</v>
      </c>
      <c r="C89" s="11" t="s">
        <v>333</v>
      </c>
      <c r="D89" s="30" t="s">
        <v>244</v>
      </c>
      <c r="E89" s="28" t="s">
        <v>411</v>
      </c>
      <c r="F89" s="57" t="s">
        <v>521</v>
      </c>
      <c r="G89" s="115">
        <f t="shared" si="0"/>
        <v>1002500</v>
      </c>
      <c r="H89" s="14">
        <f>1102500-100000</f>
        <v>1002500</v>
      </c>
      <c r="I89" s="14"/>
      <c r="J89" s="87"/>
    </row>
    <row r="90" spans="1:10" ht="41.25" hidden="1" customHeight="1" x14ac:dyDescent="0.2">
      <c r="A90" s="45" t="s">
        <v>178</v>
      </c>
      <c r="B90" s="5" t="s">
        <v>179</v>
      </c>
      <c r="C90" s="5"/>
      <c r="D90" s="42" t="s">
        <v>116</v>
      </c>
      <c r="E90" s="21"/>
      <c r="F90" s="121"/>
      <c r="G90" s="115">
        <f t="shared" si="0"/>
        <v>0</v>
      </c>
      <c r="H90" s="2"/>
      <c r="I90" s="2"/>
      <c r="J90" s="88"/>
    </row>
    <row r="91" spans="1:10" ht="56.25" hidden="1" customHeight="1" x14ac:dyDescent="0.2">
      <c r="A91" s="13" t="s">
        <v>180</v>
      </c>
      <c r="B91" s="11" t="s">
        <v>181</v>
      </c>
      <c r="C91" s="11" t="s">
        <v>27</v>
      </c>
      <c r="D91" s="66" t="s">
        <v>183</v>
      </c>
      <c r="E91" s="21" t="s">
        <v>250</v>
      </c>
      <c r="F91" s="121"/>
      <c r="G91" s="115">
        <f t="shared" ref="G91:G158" si="1">H91+I91</f>
        <v>0</v>
      </c>
      <c r="H91" s="67"/>
      <c r="I91" s="14"/>
      <c r="J91" s="87"/>
    </row>
    <row r="92" spans="1:10" ht="37.5" hidden="1" customHeight="1" x14ac:dyDescent="0.2">
      <c r="A92" s="45" t="s">
        <v>185</v>
      </c>
      <c r="B92" s="5" t="s">
        <v>182</v>
      </c>
      <c r="C92" s="5"/>
      <c r="D92" s="27" t="s">
        <v>184</v>
      </c>
      <c r="E92" s="21"/>
      <c r="F92" s="121"/>
      <c r="G92" s="115">
        <f t="shared" si="1"/>
        <v>0</v>
      </c>
      <c r="H92" s="2"/>
      <c r="I92" s="2"/>
      <c r="J92" s="88"/>
    </row>
    <row r="93" spans="1:10" ht="37.5" x14ac:dyDescent="0.2">
      <c r="A93" s="13" t="s">
        <v>258</v>
      </c>
      <c r="B93" s="11" t="s">
        <v>259</v>
      </c>
      <c r="C93" s="11" t="s">
        <v>27</v>
      </c>
      <c r="D93" s="28" t="s">
        <v>260</v>
      </c>
      <c r="E93" s="21" t="s">
        <v>366</v>
      </c>
      <c r="F93" s="57" t="s">
        <v>514</v>
      </c>
      <c r="G93" s="115">
        <f t="shared" si="1"/>
        <v>20491</v>
      </c>
      <c r="H93" s="14">
        <v>20491</v>
      </c>
      <c r="I93" s="14"/>
      <c r="J93" s="87"/>
    </row>
    <row r="94" spans="1:10" ht="38.25" customHeight="1" x14ac:dyDescent="0.2">
      <c r="A94" s="13" t="s">
        <v>258</v>
      </c>
      <c r="B94" s="11" t="s">
        <v>259</v>
      </c>
      <c r="C94" s="11" t="s">
        <v>27</v>
      </c>
      <c r="D94" s="28" t="s">
        <v>260</v>
      </c>
      <c r="E94" s="21" t="s">
        <v>412</v>
      </c>
      <c r="F94" s="57" t="s">
        <v>515</v>
      </c>
      <c r="G94" s="115">
        <f t="shared" si="1"/>
        <v>3400000</v>
      </c>
      <c r="H94" s="67">
        <v>3400000</v>
      </c>
      <c r="I94" s="14"/>
      <c r="J94" s="87"/>
    </row>
    <row r="95" spans="1:10" ht="34.5" customHeight="1" x14ac:dyDescent="0.2">
      <c r="A95" s="13" t="s">
        <v>258</v>
      </c>
      <c r="B95" s="11" t="s">
        <v>259</v>
      </c>
      <c r="C95" s="11" t="s">
        <v>27</v>
      </c>
      <c r="D95" s="28" t="s">
        <v>260</v>
      </c>
      <c r="E95" s="21" t="s">
        <v>367</v>
      </c>
      <c r="F95" s="57" t="s">
        <v>516</v>
      </c>
      <c r="G95" s="115">
        <f t="shared" si="1"/>
        <v>100000</v>
      </c>
      <c r="H95" s="14">
        <v>100000</v>
      </c>
      <c r="I95" s="14"/>
      <c r="J95" s="87"/>
    </row>
    <row r="96" spans="1:10" ht="37.5" x14ac:dyDescent="0.2">
      <c r="A96" s="13" t="s">
        <v>258</v>
      </c>
      <c r="B96" s="11" t="s">
        <v>259</v>
      </c>
      <c r="C96" s="11" t="s">
        <v>27</v>
      </c>
      <c r="D96" s="28" t="s">
        <v>260</v>
      </c>
      <c r="E96" s="21" t="s">
        <v>370</v>
      </c>
      <c r="F96" s="57" t="s">
        <v>575</v>
      </c>
      <c r="G96" s="115">
        <f t="shared" si="1"/>
        <v>219839</v>
      </c>
      <c r="H96" s="14">
        <f>229500-9661</f>
        <v>219839</v>
      </c>
      <c r="I96" s="14"/>
      <c r="J96" s="87"/>
    </row>
    <row r="97" spans="1:14" ht="37.5" hidden="1" customHeight="1" x14ac:dyDescent="0.2">
      <c r="A97" s="13" t="s">
        <v>258</v>
      </c>
      <c r="B97" s="11" t="s">
        <v>259</v>
      </c>
      <c r="C97" s="11" t="s">
        <v>27</v>
      </c>
      <c r="D97" s="28" t="s">
        <v>260</v>
      </c>
      <c r="E97" s="21" t="s">
        <v>368</v>
      </c>
      <c r="F97" s="57"/>
      <c r="G97" s="115">
        <f t="shared" si="1"/>
        <v>0</v>
      </c>
      <c r="H97" s="14"/>
      <c r="I97" s="14"/>
      <c r="J97" s="87"/>
    </row>
    <row r="98" spans="1:14" ht="93.75" x14ac:dyDescent="0.2">
      <c r="A98" s="13" t="s">
        <v>482</v>
      </c>
      <c r="B98" s="11" t="s">
        <v>484</v>
      </c>
      <c r="C98" s="11" t="s">
        <v>27</v>
      </c>
      <c r="D98" s="28" t="s">
        <v>486</v>
      </c>
      <c r="E98" s="21" t="s">
        <v>607</v>
      </c>
      <c r="F98" s="57" t="s">
        <v>611</v>
      </c>
      <c r="G98" s="115">
        <f t="shared" si="1"/>
        <v>3195000</v>
      </c>
      <c r="H98" s="14">
        <f>3300000-105000</f>
        <v>3195000</v>
      </c>
      <c r="I98" s="14"/>
      <c r="J98" s="87"/>
    </row>
    <row r="99" spans="1:14" ht="37.5" x14ac:dyDescent="0.2">
      <c r="A99" s="13" t="s">
        <v>258</v>
      </c>
      <c r="B99" s="11" t="s">
        <v>259</v>
      </c>
      <c r="C99" s="11" t="s">
        <v>27</v>
      </c>
      <c r="D99" s="28" t="s">
        <v>260</v>
      </c>
      <c r="E99" s="21" t="s">
        <v>593</v>
      </c>
      <c r="F99" s="57" t="s">
        <v>517</v>
      </c>
      <c r="G99" s="115">
        <f t="shared" si="1"/>
        <v>3503609</v>
      </c>
      <c r="H99" s="14">
        <v>3503609</v>
      </c>
      <c r="I99" s="14"/>
      <c r="J99" s="87"/>
    </row>
    <row r="100" spans="1:14" ht="37.5" hidden="1" customHeight="1" x14ac:dyDescent="0.2">
      <c r="A100" s="13" t="s">
        <v>258</v>
      </c>
      <c r="B100" s="11" t="s">
        <v>259</v>
      </c>
      <c r="C100" s="11" t="s">
        <v>27</v>
      </c>
      <c r="D100" s="28" t="s">
        <v>260</v>
      </c>
      <c r="E100" s="21" t="s">
        <v>369</v>
      </c>
      <c r="F100" s="57"/>
      <c r="G100" s="115">
        <f t="shared" si="1"/>
        <v>0</v>
      </c>
      <c r="H100" s="14"/>
      <c r="I100" s="14"/>
      <c r="J100" s="87"/>
    </row>
    <row r="101" spans="1:14" ht="56.25" hidden="1" customHeight="1" x14ac:dyDescent="0.2">
      <c r="A101" s="13" t="s">
        <v>258</v>
      </c>
      <c r="B101" s="11" t="s">
        <v>259</v>
      </c>
      <c r="C101" s="11" t="s">
        <v>27</v>
      </c>
      <c r="D101" s="28" t="s">
        <v>260</v>
      </c>
      <c r="E101" s="21" t="s">
        <v>390</v>
      </c>
      <c r="F101" s="57"/>
      <c r="G101" s="115">
        <f t="shared" si="1"/>
        <v>0</v>
      </c>
      <c r="H101" s="2"/>
      <c r="I101" s="2"/>
      <c r="J101" s="88"/>
    </row>
    <row r="102" spans="1:14" ht="18.75" hidden="1" customHeight="1" x14ac:dyDescent="0.2">
      <c r="A102" s="13"/>
      <c r="B102" s="5"/>
      <c r="C102" s="5"/>
      <c r="D102" s="66"/>
      <c r="E102" s="21"/>
      <c r="F102" s="121"/>
      <c r="G102" s="115">
        <f t="shared" si="1"/>
        <v>0</v>
      </c>
      <c r="H102" s="2"/>
      <c r="I102" s="2"/>
      <c r="J102" s="88"/>
    </row>
    <row r="103" spans="1:14" ht="56.25" hidden="1" customHeight="1" x14ac:dyDescent="0.2">
      <c r="A103" s="44"/>
      <c r="B103" s="5" t="s">
        <v>26</v>
      </c>
      <c r="C103" s="5"/>
      <c r="D103" s="27" t="s">
        <v>28</v>
      </c>
      <c r="E103" s="21" t="s">
        <v>29</v>
      </c>
      <c r="F103" s="121"/>
      <c r="G103" s="115">
        <f t="shared" si="1"/>
        <v>0</v>
      </c>
      <c r="H103" s="2"/>
      <c r="I103" s="2"/>
      <c r="J103" s="88"/>
    </row>
    <row r="104" spans="1:14" ht="18.75" hidden="1" customHeight="1" x14ac:dyDescent="0.2">
      <c r="A104" s="44"/>
      <c r="B104" s="5"/>
      <c r="C104" s="5"/>
      <c r="D104" s="27"/>
      <c r="E104" s="21"/>
      <c r="F104" s="121"/>
      <c r="G104" s="115">
        <f t="shared" si="1"/>
        <v>0</v>
      </c>
      <c r="H104" s="2"/>
      <c r="I104" s="2"/>
      <c r="J104" s="88"/>
    </row>
    <row r="105" spans="1:14" ht="77.45" customHeight="1" x14ac:dyDescent="0.2">
      <c r="A105" s="13" t="s">
        <v>258</v>
      </c>
      <c r="B105" s="11" t="s">
        <v>259</v>
      </c>
      <c r="C105" s="11" t="s">
        <v>27</v>
      </c>
      <c r="D105" s="28" t="s">
        <v>260</v>
      </c>
      <c r="E105" s="21" t="s">
        <v>602</v>
      </c>
      <c r="F105" s="121" t="s">
        <v>606</v>
      </c>
      <c r="G105" s="115">
        <f t="shared" si="1"/>
        <v>100000</v>
      </c>
      <c r="H105" s="2">
        <v>100000</v>
      </c>
      <c r="I105" s="2"/>
      <c r="J105" s="88"/>
    </row>
    <row r="106" spans="1:14" ht="93.75" x14ac:dyDescent="0.2">
      <c r="A106" s="13" t="s">
        <v>258</v>
      </c>
      <c r="B106" s="11" t="s">
        <v>259</v>
      </c>
      <c r="C106" s="11" t="s">
        <v>27</v>
      </c>
      <c r="D106" s="28" t="s">
        <v>260</v>
      </c>
      <c r="E106" s="21" t="s">
        <v>618</v>
      </c>
      <c r="F106" s="121" t="s">
        <v>622</v>
      </c>
      <c r="G106" s="115">
        <f t="shared" si="1"/>
        <v>510000</v>
      </c>
      <c r="H106" s="2">
        <v>510000</v>
      </c>
      <c r="I106" s="2"/>
      <c r="J106" s="88"/>
    </row>
    <row r="107" spans="1:14" ht="56.25" x14ac:dyDescent="0.2">
      <c r="A107" s="13" t="s">
        <v>258</v>
      </c>
      <c r="B107" s="11" t="s">
        <v>259</v>
      </c>
      <c r="C107" s="11" t="s">
        <v>27</v>
      </c>
      <c r="D107" s="28" t="s">
        <v>260</v>
      </c>
      <c r="E107" s="21" t="s">
        <v>473</v>
      </c>
      <c r="F107" s="57" t="s">
        <v>518</v>
      </c>
      <c r="G107" s="115">
        <f t="shared" si="1"/>
        <v>371000</v>
      </c>
      <c r="H107" s="2">
        <v>371000</v>
      </c>
      <c r="I107" s="2"/>
      <c r="J107" s="88"/>
    </row>
    <row r="108" spans="1:14" s="183" customFormat="1" ht="37.5" x14ac:dyDescent="0.2">
      <c r="A108" s="13" t="s">
        <v>258</v>
      </c>
      <c r="B108" s="11" t="s">
        <v>259</v>
      </c>
      <c r="C108" s="11" t="s">
        <v>27</v>
      </c>
      <c r="D108" s="28" t="s">
        <v>260</v>
      </c>
      <c r="E108" s="21" t="s">
        <v>408</v>
      </c>
      <c r="F108" s="57" t="s">
        <v>576</v>
      </c>
      <c r="G108" s="115">
        <f>H108+I108</f>
        <v>284930</v>
      </c>
      <c r="H108" s="2">
        <v>284930</v>
      </c>
      <c r="I108" s="184"/>
      <c r="J108" s="185"/>
      <c r="K108" s="182"/>
      <c r="L108" s="182"/>
      <c r="M108" s="182"/>
      <c r="N108" s="182"/>
    </row>
    <row r="109" spans="1:14" ht="56.25" hidden="1" x14ac:dyDescent="0.2">
      <c r="A109" s="13" t="s">
        <v>610</v>
      </c>
      <c r="B109" s="11" t="s">
        <v>443</v>
      </c>
      <c r="C109" s="5" t="s">
        <v>12</v>
      </c>
      <c r="D109" s="62" t="s">
        <v>448</v>
      </c>
      <c r="E109" s="21" t="s">
        <v>487</v>
      </c>
      <c r="F109" s="57" t="s">
        <v>519</v>
      </c>
      <c r="G109" s="115">
        <f>H109+I109</f>
        <v>0</v>
      </c>
      <c r="H109" s="2"/>
      <c r="I109" s="184"/>
      <c r="J109" s="88">
        <f>I109</f>
        <v>0</v>
      </c>
    </row>
    <row r="110" spans="1:14" ht="56.25" x14ac:dyDescent="0.2">
      <c r="A110" s="91" t="s">
        <v>146</v>
      </c>
      <c r="B110" s="63"/>
      <c r="C110" s="63"/>
      <c r="D110" s="51" t="s">
        <v>30</v>
      </c>
      <c r="E110" s="68"/>
      <c r="F110" s="68"/>
      <c r="G110" s="112">
        <f>H110+I110</f>
        <v>12509770</v>
      </c>
      <c r="H110" s="65">
        <f>H112+H113+H115+H117+H119+H121+H122+H123+H125+H128+H129+H130+H134+H136+H144+H135</f>
        <v>12147770</v>
      </c>
      <c r="I110" s="65">
        <f>I117+I128</f>
        <v>362000</v>
      </c>
      <c r="J110" s="90">
        <f>J117+J128</f>
        <v>362000</v>
      </c>
    </row>
    <row r="111" spans="1:14" ht="99.75" hidden="1" customHeight="1" x14ac:dyDescent="0.2">
      <c r="A111" s="45" t="s">
        <v>186</v>
      </c>
      <c r="B111" s="17" t="s">
        <v>122</v>
      </c>
      <c r="C111" s="15"/>
      <c r="D111" s="53" t="s">
        <v>187</v>
      </c>
      <c r="E111" s="196" t="s">
        <v>371</v>
      </c>
      <c r="F111" s="57" t="s">
        <v>513</v>
      </c>
      <c r="G111" s="115">
        <f t="shared" si="1"/>
        <v>796200</v>
      </c>
      <c r="H111" s="4">
        <f>SUM(H112:H115)</f>
        <v>796200</v>
      </c>
      <c r="I111" s="4">
        <f>SUM(I112:I115)</f>
        <v>0</v>
      </c>
      <c r="J111" s="85">
        <f>SUM(J112:J115)</f>
        <v>0</v>
      </c>
    </row>
    <row r="112" spans="1:14" ht="56.25" customHeight="1" x14ac:dyDescent="0.2">
      <c r="A112" s="13" t="s">
        <v>188</v>
      </c>
      <c r="B112" s="69" t="s">
        <v>123</v>
      </c>
      <c r="C112" s="12" t="s">
        <v>5</v>
      </c>
      <c r="D112" s="70" t="s">
        <v>189</v>
      </c>
      <c r="E112" s="197"/>
      <c r="F112" s="196" t="s">
        <v>552</v>
      </c>
      <c r="G112" s="115">
        <f t="shared" si="1"/>
        <v>184200</v>
      </c>
      <c r="H112" s="4">
        <v>184200</v>
      </c>
      <c r="I112" s="4"/>
      <c r="J112" s="85"/>
    </row>
    <row r="113" spans="1:10" ht="37.5" x14ac:dyDescent="0.2">
      <c r="A113" s="13" t="s">
        <v>191</v>
      </c>
      <c r="B113" s="69" t="s">
        <v>190</v>
      </c>
      <c r="C113" s="12" t="s">
        <v>125</v>
      </c>
      <c r="D113" s="70" t="s">
        <v>126</v>
      </c>
      <c r="E113" s="197"/>
      <c r="F113" s="197"/>
      <c r="G113" s="115">
        <f t="shared" si="1"/>
        <v>12000</v>
      </c>
      <c r="H113" s="4">
        <v>12000</v>
      </c>
      <c r="I113" s="4"/>
      <c r="J113" s="85"/>
    </row>
    <row r="114" spans="1:10" ht="75" hidden="1" customHeight="1" x14ac:dyDescent="0.2">
      <c r="A114" s="13" t="s">
        <v>192</v>
      </c>
      <c r="B114" s="69" t="s">
        <v>124</v>
      </c>
      <c r="C114" s="12" t="s">
        <v>125</v>
      </c>
      <c r="D114" s="70" t="s">
        <v>193</v>
      </c>
      <c r="E114" s="197"/>
      <c r="F114" s="197"/>
      <c r="G114" s="115">
        <f t="shared" si="1"/>
        <v>0</v>
      </c>
      <c r="H114" s="4"/>
      <c r="I114" s="4"/>
      <c r="J114" s="85"/>
    </row>
    <row r="115" spans="1:10" ht="56.25" x14ac:dyDescent="0.2">
      <c r="A115" s="13" t="s">
        <v>195</v>
      </c>
      <c r="B115" s="69" t="s">
        <v>194</v>
      </c>
      <c r="C115" s="12" t="s">
        <v>125</v>
      </c>
      <c r="D115" s="70" t="s">
        <v>127</v>
      </c>
      <c r="E115" s="197"/>
      <c r="F115" s="197"/>
      <c r="G115" s="115">
        <f t="shared" si="1"/>
        <v>600000</v>
      </c>
      <c r="H115" s="4">
        <v>600000</v>
      </c>
      <c r="I115" s="4"/>
      <c r="J115" s="85"/>
    </row>
    <row r="116" spans="1:10" ht="25.5" hidden="1" customHeight="1" x14ac:dyDescent="0.3">
      <c r="A116" s="45" t="s">
        <v>268</v>
      </c>
      <c r="B116" s="5" t="s">
        <v>269</v>
      </c>
      <c r="C116" s="5"/>
      <c r="D116" s="33" t="s">
        <v>202</v>
      </c>
      <c r="E116" s="197"/>
      <c r="F116" s="197"/>
      <c r="G116" s="115">
        <f t="shared" si="1"/>
        <v>0</v>
      </c>
      <c r="H116" s="2"/>
      <c r="I116" s="2"/>
      <c r="J116" s="88"/>
    </row>
    <row r="117" spans="1:10" ht="44.25" customHeight="1" x14ac:dyDescent="0.3">
      <c r="A117" s="13" t="s">
        <v>270</v>
      </c>
      <c r="B117" s="11" t="s">
        <v>271</v>
      </c>
      <c r="C117" s="11" t="s">
        <v>4</v>
      </c>
      <c r="D117" s="54" t="s">
        <v>272</v>
      </c>
      <c r="E117" s="198"/>
      <c r="F117" s="198"/>
      <c r="G117" s="115">
        <f t="shared" si="1"/>
        <v>632000</v>
      </c>
      <c r="H117" s="14">
        <f>350000-80000</f>
        <v>270000</v>
      </c>
      <c r="I117" s="14">
        <v>362000</v>
      </c>
      <c r="J117" s="87">
        <v>362000</v>
      </c>
    </row>
    <row r="118" spans="1:10" ht="37.5" hidden="1" customHeight="1" x14ac:dyDescent="0.3">
      <c r="A118" s="13" t="s">
        <v>270</v>
      </c>
      <c r="B118" s="11" t="s">
        <v>271</v>
      </c>
      <c r="C118" s="11" t="s">
        <v>4</v>
      </c>
      <c r="D118" s="54" t="s">
        <v>272</v>
      </c>
      <c r="E118" s="217" t="s">
        <v>508</v>
      </c>
      <c r="F118" s="57" t="s">
        <v>513</v>
      </c>
      <c r="G118" s="115">
        <f t="shared" si="1"/>
        <v>0</v>
      </c>
      <c r="H118" s="2"/>
      <c r="I118" s="2"/>
      <c r="J118" s="88"/>
    </row>
    <row r="119" spans="1:10" ht="37.5" x14ac:dyDescent="0.3">
      <c r="A119" s="13" t="s">
        <v>270</v>
      </c>
      <c r="B119" s="11" t="s">
        <v>271</v>
      </c>
      <c r="C119" s="11" t="s">
        <v>4</v>
      </c>
      <c r="D119" s="54" t="s">
        <v>272</v>
      </c>
      <c r="E119" s="218"/>
      <c r="F119" s="196" t="s">
        <v>553</v>
      </c>
      <c r="G119" s="115">
        <f t="shared" si="1"/>
        <v>200000</v>
      </c>
      <c r="H119" s="2">
        <v>200000</v>
      </c>
      <c r="I119" s="2"/>
      <c r="J119" s="88"/>
    </row>
    <row r="120" spans="1:10" ht="37.5" hidden="1" customHeight="1" x14ac:dyDescent="0.3">
      <c r="A120" s="45" t="s">
        <v>197</v>
      </c>
      <c r="B120" s="5" t="s">
        <v>117</v>
      </c>
      <c r="C120" s="5"/>
      <c r="D120" s="33" t="s">
        <v>109</v>
      </c>
      <c r="E120" s="218"/>
      <c r="F120" s="197"/>
      <c r="G120" s="115">
        <f t="shared" si="1"/>
        <v>0</v>
      </c>
      <c r="H120" s="2"/>
      <c r="I120" s="2"/>
      <c r="J120" s="88"/>
    </row>
    <row r="121" spans="1:10" ht="45.75" customHeight="1" x14ac:dyDescent="0.2">
      <c r="A121" s="13" t="s">
        <v>196</v>
      </c>
      <c r="B121" s="11" t="s">
        <v>173</v>
      </c>
      <c r="C121" s="11" t="s">
        <v>32</v>
      </c>
      <c r="D121" s="30" t="s">
        <v>110</v>
      </c>
      <c r="E121" s="219"/>
      <c r="F121" s="198"/>
      <c r="G121" s="115">
        <f t="shared" si="1"/>
        <v>465000</v>
      </c>
      <c r="H121" s="2">
        <v>465000</v>
      </c>
      <c r="I121" s="2"/>
      <c r="J121" s="88"/>
    </row>
    <row r="122" spans="1:10" ht="115.15" customHeight="1" x14ac:dyDescent="0.2">
      <c r="A122" s="45" t="s">
        <v>198</v>
      </c>
      <c r="B122" s="5" t="s">
        <v>92</v>
      </c>
      <c r="C122" s="5" t="s">
        <v>32</v>
      </c>
      <c r="D122" s="27" t="s">
        <v>83</v>
      </c>
      <c r="E122" s="57" t="s">
        <v>372</v>
      </c>
      <c r="F122" s="57" t="s">
        <v>554</v>
      </c>
      <c r="G122" s="115">
        <f t="shared" si="1"/>
        <v>1000000</v>
      </c>
      <c r="H122" s="2">
        <v>1000000</v>
      </c>
      <c r="I122" s="2"/>
      <c r="J122" s="88"/>
    </row>
    <row r="123" spans="1:10" ht="137.44999999999999" customHeight="1" x14ac:dyDescent="0.2">
      <c r="A123" s="44" t="s">
        <v>199</v>
      </c>
      <c r="B123" s="5" t="s">
        <v>106</v>
      </c>
      <c r="C123" s="2">
        <v>1010</v>
      </c>
      <c r="D123" s="53" t="s">
        <v>261</v>
      </c>
      <c r="E123" s="213" t="s">
        <v>404</v>
      </c>
      <c r="F123" s="196" t="s">
        <v>555</v>
      </c>
      <c r="G123" s="115">
        <f t="shared" si="1"/>
        <v>1640000</v>
      </c>
      <c r="H123" s="2">
        <v>1640000</v>
      </c>
      <c r="I123" s="2"/>
      <c r="J123" s="88"/>
    </row>
    <row r="124" spans="1:10" ht="24" hidden="1" customHeight="1" x14ac:dyDescent="0.3">
      <c r="A124" s="47" t="s">
        <v>268</v>
      </c>
      <c r="B124" s="5" t="s">
        <v>269</v>
      </c>
      <c r="C124" s="2"/>
      <c r="D124" s="33" t="s">
        <v>202</v>
      </c>
      <c r="E124" s="213"/>
      <c r="F124" s="197"/>
      <c r="G124" s="115">
        <f t="shared" si="1"/>
        <v>0</v>
      </c>
      <c r="H124" s="2"/>
      <c r="I124" s="2"/>
      <c r="J124" s="88"/>
    </row>
    <row r="125" spans="1:10" ht="44.25" customHeight="1" x14ac:dyDescent="0.3">
      <c r="A125" s="47" t="s">
        <v>270</v>
      </c>
      <c r="B125" s="11" t="s">
        <v>271</v>
      </c>
      <c r="C125" s="11" t="s">
        <v>4</v>
      </c>
      <c r="D125" s="54" t="s">
        <v>272</v>
      </c>
      <c r="E125" s="214"/>
      <c r="F125" s="198"/>
      <c r="G125" s="115">
        <f t="shared" si="1"/>
        <v>6187500</v>
      </c>
      <c r="H125" s="2">
        <f>4337500+1850000</f>
        <v>6187500</v>
      </c>
      <c r="I125" s="2"/>
      <c r="J125" s="88"/>
    </row>
    <row r="126" spans="1:10" ht="42" hidden="1" customHeight="1" x14ac:dyDescent="0.2">
      <c r="A126" s="44" t="s">
        <v>262</v>
      </c>
      <c r="B126" s="5" t="s">
        <v>263</v>
      </c>
      <c r="C126" s="5"/>
      <c r="D126" s="53" t="s">
        <v>67</v>
      </c>
      <c r="E126" s="157"/>
      <c r="F126" s="126"/>
      <c r="G126" s="115">
        <f t="shared" si="1"/>
        <v>0</v>
      </c>
      <c r="H126" s="2"/>
      <c r="I126" s="2"/>
      <c r="J126" s="88"/>
    </row>
    <row r="127" spans="1:10" ht="37.5" hidden="1" customHeight="1" x14ac:dyDescent="0.3">
      <c r="A127" s="13">
        <v>1513201</v>
      </c>
      <c r="B127" s="11" t="s">
        <v>94</v>
      </c>
      <c r="C127" s="11" t="s">
        <v>5</v>
      </c>
      <c r="D127" s="54" t="s">
        <v>31</v>
      </c>
      <c r="E127" s="30"/>
      <c r="F127" s="120"/>
      <c r="G127" s="115">
        <f t="shared" si="1"/>
        <v>0</v>
      </c>
      <c r="H127" s="2"/>
      <c r="I127" s="2"/>
      <c r="J127" s="88"/>
    </row>
    <row r="128" spans="1:10" ht="75" x14ac:dyDescent="0.3">
      <c r="A128" s="13" t="s">
        <v>264</v>
      </c>
      <c r="B128" s="11" t="s">
        <v>265</v>
      </c>
      <c r="C128" s="11" t="s">
        <v>5</v>
      </c>
      <c r="D128" s="54" t="s">
        <v>277</v>
      </c>
      <c r="E128" s="21" t="s">
        <v>594</v>
      </c>
      <c r="F128" s="57" t="s">
        <v>556</v>
      </c>
      <c r="G128" s="115">
        <f t="shared" si="1"/>
        <v>200000</v>
      </c>
      <c r="H128" s="2">
        <v>200000</v>
      </c>
      <c r="I128" s="2"/>
      <c r="J128" s="88"/>
    </row>
    <row r="129" spans="1:10" ht="75" x14ac:dyDescent="0.3">
      <c r="A129" s="13" t="s">
        <v>264</v>
      </c>
      <c r="B129" s="11" t="s">
        <v>265</v>
      </c>
      <c r="C129" s="11" t="s">
        <v>5</v>
      </c>
      <c r="D129" s="54" t="s">
        <v>277</v>
      </c>
      <c r="E129" s="30" t="s">
        <v>405</v>
      </c>
      <c r="F129" s="57" t="s">
        <v>557</v>
      </c>
      <c r="G129" s="115">
        <f t="shared" si="1"/>
        <v>400000</v>
      </c>
      <c r="H129" s="2">
        <v>400000</v>
      </c>
      <c r="I129" s="2"/>
      <c r="J129" s="88"/>
    </row>
    <row r="130" spans="1:10" ht="39.75" customHeight="1" x14ac:dyDescent="0.2">
      <c r="A130" s="44" t="s">
        <v>266</v>
      </c>
      <c r="B130" s="5" t="s">
        <v>267</v>
      </c>
      <c r="C130" s="5" t="s">
        <v>64</v>
      </c>
      <c r="D130" s="27" t="s">
        <v>84</v>
      </c>
      <c r="E130" s="21" t="s">
        <v>373</v>
      </c>
      <c r="F130" s="57" t="s">
        <v>558</v>
      </c>
      <c r="G130" s="115">
        <f t="shared" si="1"/>
        <v>380000</v>
      </c>
      <c r="H130" s="3">
        <v>380000</v>
      </c>
      <c r="I130" s="2"/>
      <c r="J130" s="88"/>
    </row>
    <row r="131" spans="1:10" ht="30.75" hidden="1" customHeight="1" x14ac:dyDescent="0.3">
      <c r="A131" s="45" t="s">
        <v>268</v>
      </c>
      <c r="B131" s="5" t="s">
        <v>269</v>
      </c>
      <c r="C131" s="5"/>
      <c r="D131" s="33" t="s">
        <v>202</v>
      </c>
      <c r="E131" s="150"/>
      <c r="F131" s="57"/>
      <c r="G131" s="115">
        <f>H131+I131</f>
        <v>0</v>
      </c>
      <c r="H131" s="4"/>
      <c r="I131" s="4"/>
      <c r="J131" s="85"/>
    </row>
    <row r="132" spans="1:10" ht="30" hidden="1" customHeight="1" x14ac:dyDescent="0.3">
      <c r="A132" s="45" t="s">
        <v>200</v>
      </c>
      <c r="B132" s="5" t="s">
        <v>201</v>
      </c>
      <c r="C132" s="5" t="s">
        <v>4</v>
      </c>
      <c r="D132" s="33" t="s">
        <v>202</v>
      </c>
      <c r="E132" s="21"/>
      <c r="F132" s="121"/>
      <c r="G132" s="115">
        <f t="shared" si="1"/>
        <v>0</v>
      </c>
      <c r="H132" s="2"/>
      <c r="I132" s="2"/>
      <c r="J132" s="88"/>
    </row>
    <row r="133" spans="1:10" ht="37.5" hidden="1" customHeight="1" x14ac:dyDescent="0.3">
      <c r="A133" s="13" t="s">
        <v>270</v>
      </c>
      <c r="B133" s="11" t="s">
        <v>271</v>
      </c>
      <c r="C133" s="11" t="s">
        <v>4</v>
      </c>
      <c r="D133" s="54" t="s">
        <v>272</v>
      </c>
      <c r="E133" s="21"/>
      <c r="F133" s="121"/>
      <c r="G133" s="115">
        <f t="shared" si="1"/>
        <v>0</v>
      </c>
      <c r="H133" s="14"/>
      <c r="I133" s="14"/>
      <c r="J133" s="87"/>
    </row>
    <row r="134" spans="1:10" ht="36.75" customHeight="1" x14ac:dyDescent="0.2">
      <c r="A134" s="13" t="s">
        <v>270</v>
      </c>
      <c r="B134" s="11" t="s">
        <v>271</v>
      </c>
      <c r="C134" s="11" t="s">
        <v>4</v>
      </c>
      <c r="D134" s="30" t="s">
        <v>272</v>
      </c>
      <c r="E134" s="21" t="s">
        <v>374</v>
      </c>
      <c r="F134" s="57" t="s">
        <v>544</v>
      </c>
      <c r="G134" s="115">
        <f t="shared" si="1"/>
        <v>106000</v>
      </c>
      <c r="H134" s="14">
        <v>106000</v>
      </c>
      <c r="I134" s="14"/>
      <c r="J134" s="87"/>
    </row>
    <row r="135" spans="1:10" ht="37.5" x14ac:dyDescent="0.2">
      <c r="A135" s="13" t="s">
        <v>270</v>
      </c>
      <c r="B135" s="11" t="s">
        <v>271</v>
      </c>
      <c r="C135" s="11" t="s">
        <v>4</v>
      </c>
      <c r="D135" s="30" t="s">
        <v>272</v>
      </c>
      <c r="E135" s="21" t="s">
        <v>408</v>
      </c>
      <c r="F135" s="57" t="s">
        <v>576</v>
      </c>
      <c r="G135" s="115">
        <f t="shared" si="1"/>
        <v>43070</v>
      </c>
      <c r="H135" s="2">
        <v>43070</v>
      </c>
      <c r="I135" s="14"/>
      <c r="J135" s="87"/>
    </row>
    <row r="136" spans="1:10" ht="54.75" customHeight="1" x14ac:dyDescent="0.2">
      <c r="A136" s="13" t="s">
        <v>270</v>
      </c>
      <c r="B136" s="11" t="s">
        <v>271</v>
      </c>
      <c r="C136" s="11" t="s">
        <v>4</v>
      </c>
      <c r="D136" s="30" t="s">
        <v>272</v>
      </c>
      <c r="E136" s="21" t="s">
        <v>402</v>
      </c>
      <c r="F136" s="57" t="s">
        <v>559</v>
      </c>
      <c r="G136" s="115">
        <f t="shared" si="1"/>
        <v>390000</v>
      </c>
      <c r="H136" s="14">
        <v>390000</v>
      </c>
      <c r="I136" s="14"/>
      <c r="J136" s="87"/>
    </row>
    <row r="137" spans="1:10" ht="37.5" hidden="1" customHeight="1" x14ac:dyDescent="0.3">
      <c r="A137" s="13" t="s">
        <v>270</v>
      </c>
      <c r="B137" s="11" t="s">
        <v>271</v>
      </c>
      <c r="C137" s="11" t="s">
        <v>4</v>
      </c>
      <c r="D137" s="54" t="s">
        <v>272</v>
      </c>
      <c r="E137" s="21"/>
      <c r="F137" s="121"/>
      <c r="G137" s="115">
        <f t="shared" si="1"/>
        <v>0</v>
      </c>
      <c r="H137" s="14"/>
      <c r="I137" s="14"/>
      <c r="J137" s="87"/>
    </row>
    <row r="138" spans="1:10" ht="37.5" hidden="1" customHeight="1" x14ac:dyDescent="0.3">
      <c r="A138" s="13" t="s">
        <v>200</v>
      </c>
      <c r="B138" s="11" t="s">
        <v>201</v>
      </c>
      <c r="C138" s="11" t="s">
        <v>4</v>
      </c>
      <c r="D138" s="54" t="s">
        <v>272</v>
      </c>
      <c r="E138" s="21" t="s">
        <v>103</v>
      </c>
      <c r="F138" s="121"/>
      <c r="G138" s="115">
        <f t="shared" si="1"/>
        <v>0</v>
      </c>
      <c r="H138" s="14"/>
      <c r="I138" s="14"/>
      <c r="J138" s="87"/>
    </row>
    <row r="139" spans="1:10" ht="37.5" hidden="1" customHeight="1" x14ac:dyDescent="0.3">
      <c r="A139" s="13" t="s">
        <v>270</v>
      </c>
      <c r="B139" s="11" t="s">
        <v>271</v>
      </c>
      <c r="C139" s="11" t="s">
        <v>4</v>
      </c>
      <c r="D139" s="54" t="s">
        <v>272</v>
      </c>
      <c r="E139" s="21" t="s">
        <v>375</v>
      </c>
      <c r="F139" s="121"/>
      <c r="G139" s="115">
        <f t="shared" si="1"/>
        <v>0</v>
      </c>
      <c r="H139" s="14"/>
      <c r="I139" s="14"/>
      <c r="J139" s="87"/>
    </row>
    <row r="140" spans="1:10" ht="0.75" hidden="1" customHeight="1" x14ac:dyDescent="0.3">
      <c r="A140" s="13" t="s">
        <v>270</v>
      </c>
      <c r="B140" s="11" t="s">
        <v>271</v>
      </c>
      <c r="C140" s="11" t="s">
        <v>4</v>
      </c>
      <c r="D140" s="54" t="s">
        <v>272</v>
      </c>
      <c r="E140" s="21"/>
      <c r="F140" s="121"/>
      <c r="G140" s="115">
        <f t="shared" si="1"/>
        <v>0</v>
      </c>
      <c r="H140" s="14"/>
      <c r="I140" s="14"/>
      <c r="J140" s="87"/>
    </row>
    <row r="141" spans="1:10" ht="42" hidden="1" customHeight="1" x14ac:dyDescent="0.3">
      <c r="A141" s="13" t="s">
        <v>270</v>
      </c>
      <c r="B141" s="11" t="s">
        <v>271</v>
      </c>
      <c r="C141" s="11" t="s">
        <v>4</v>
      </c>
      <c r="D141" s="54" t="s">
        <v>272</v>
      </c>
      <c r="E141" s="150" t="s">
        <v>251</v>
      </c>
      <c r="F141" s="57"/>
      <c r="G141" s="115">
        <f t="shared" si="1"/>
        <v>0</v>
      </c>
      <c r="H141" s="14"/>
      <c r="I141" s="14"/>
      <c r="J141" s="87"/>
    </row>
    <row r="142" spans="1:10" ht="37.5" hidden="1" customHeight="1" x14ac:dyDescent="0.3">
      <c r="A142" s="13" t="s">
        <v>270</v>
      </c>
      <c r="B142" s="11" t="s">
        <v>271</v>
      </c>
      <c r="C142" s="11" t="s">
        <v>4</v>
      </c>
      <c r="D142" s="54" t="s">
        <v>272</v>
      </c>
      <c r="E142" s="30" t="s">
        <v>376</v>
      </c>
      <c r="F142" s="120"/>
      <c r="G142" s="115">
        <f t="shared" si="1"/>
        <v>0</v>
      </c>
      <c r="H142" s="14"/>
      <c r="I142" s="14"/>
      <c r="J142" s="87"/>
    </row>
    <row r="143" spans="1:10" ht="18.75" hidden="1" customHeight="1" x14ac:dyDescent="0.3">
      <c r="A143" s="45" t="s">
        <v>291</v>
      </c>
      <c r="B143" s="5" t="s">
        <v>159</v>
      </c>
      <c r="C143" s="5"/>
      <c r="D143" s="33" t="s">
        <v>161</v>
      </c>
      <c r="E143" s="1"/>
      <c r="F143" s="127"/>
      <c r="G143" s="115">
        <f t="shared" si="1"/>
        <v>0</v>
      </c>
      <c r="H143" s="2"/>
      <c r="I143" s="2"/>
      <c r="J143" s="88"/>
    </row>
    <row r="144" spans="1:10" ht="93.75" x14ac:dyDescent="0.2">
      <c r="A144" s="13" t="s">
        <v>292</v>
      </c>
      <c r="B144" s="11" t="s">
        <v>160</v>
      </c>
      <c r="C144" s="11" t="s">
        <v>12</v>
      </c>
      <c r="D144" s="30" t="s">
        <v>293</v>
      </c>
      <c r="E144" s="21" t="s">
        <v>595</v>
      </c>
      <c r="F144" s="57" t="s">
        <v>560</v>
      </c>
      <c r="G144" s="115">
        <f t="shared" si="1"/>
        <v>70000</v>
      </c>
      <c r="H144" s="14">
        <v>70000</v>
      </c>
      <c r="I144" s="14"/>
      <c r="J144" s="87"/>
    </row>
    <row r="145" spans="1:10" ht="56.25" x14ac:dyDescent="0.2">
      <c r="A145" s="89" t="s">
        <v>147</v>
      </c>
      <c r="B145" s="71"/>
      <c r="C145" s="71"/>
      <c r="D145" s="72" t="s">
        <v>138</v>
      </c>
      <c r="E145" s="23"/>
      <c r="F145" s="57"/>
      <c r="G145" s="112">
        <f t="shared" si="1"/>
        <v>106000</v>
      </c>
      <c r="H145" s="8">
        <f>H146+H147</f>
        <v>106000</v>
      </c>
      <c r="I145" s="8">
        <f>I146+I147</f>
        <v>0</v>
      </c>
      <c r="J145" s="92">
        <f>J146+J147</f>
        <v>0</v>
      </c>
    </row>
    <row r="146" spans="1:10" ht="131.25" hidden="1" customHeight="1" x14ac:dyDescent="0.2">
      <c r="A146" s="45" t="s">
        <v>289</v>
      </c>
      <c r="B146" s="5" t="s">
        <v>57</v>
      </c>
      <c r="C146" s="11" t="s">
        <v>42</v>
      </c>
      <c r="D146" s="22" t="s">
        <v>290</v>
      </c>
      <c r="E146" s="23" t="s">
        <v>320</v>
      </c>
      <c r="F146" s="120"/>
      <c r="G146" s="115">
        <f t="shared" si="1"/>
        <v>0</v>
      </c>
      <c r="H146" s="2"/>
      <c r="I146" s="2"/>
      <c r="J146" s="88"/>
    </row>
    <row r="147" spans="1:10" ht="37.5" hidden="1" customHeight="1" x14ac:dyDescent="0.3">
      <c r="A147" s="45" t="s">
        <v>203</v>
      </c>
      <c r="B147" s="17" t="s">
        <v>139</v>
      </c>
      <c r="C147" s="5"/>
      <c r="D147" s="18" t="s">
        <v>140</v>
      </c>
      <c r="E147" s="30"/>
      <c r="F147" s="120"/>
      <c r="G147" s="115">
        <f t="shared" si="1"/>
        <v>106000</v>
      </c>
      <c r="H147" s="2">
        <f>H148</f>
        <v>106000</v>
      </c>
      <c r="I147" s="2">
        <f>I148</f>
        <v>0</v>
      </c>
      <c r="J147" s="88">
        <f>J148</f>
        <v>0</v>
      </c>
    </row>
    <row r="148" spans="1:10" ht="75" x14ac:dyDescent="0.3">
      <c r="A148" s="13" t="s">
        <v>204</v>
      </c>
      <c r="B148" s="69" t="s">
        <v>141</v>
      </c>
      <c r="C148" s="11" t="s">
        <v>32</v>
      </c>
      <c r="D148" s="73" t="s">
        <v>142</v>
      </c>
      <c r="E148" s="30" t="s">
        <v>377</v>
      </c>
      <c r="F148" s="57" t="s">
        <v>540</v>
      </c>
      <c r="G148" s="115">
        <f t="shared" si="1"/>
        <v>106000</v>
      </c>
      <c r="H148" s="14">
        <v>106000</v>
      </c>
      <c r="I148" s="14"/>
      <c r="J148" s="87"/>
    </row>
    <row r="149" spans="1:10" ht="37.5" x14ac:dyDescent="0.35">
      <c r="A149" s="91" t="s">
        <v>149</v>
      </c>
      <c r="B149" s="63"/>
      <c r="C149" s="63"/>
      <c r="D149" s="51" t="s">
        <v>39</v>
      </c>
      <c r="E149" s="156"/>
      <c r="F149" s="124"/>
      <c r="G149" s="112">
        <f t="shared" si="1"/>
        <v>3037000</v>
      </c>
      <c r="H149" s="8">
        <f>H150</f>
        <v>3037000</v>
      </c>
      <c r="I149" s="8">
        <f>SUM(I150+I152+I153+I154)</f>
        <v>0</v>
      </c>
      <c r="J149" s="92">
        <f>SUM(J150+J152+J153+J154)</f>
        <v>0</v>
      </c>
    </row>
    <row r="150" spans="1:10" ht="41.25" hidden="1" customHeight="1" x14ac:dyDescent="0.2">
      <c r="A150" s="44" t="s">
        <v>234</v>
      </c>
      <c r="B150" s="5" t="s">
        <v>233</v>
      </c>
      <c r="C150" s="5"/>
      <c r="D150" s="27" t="s">
        <v>235</v>
      </c>
      <c r="E150" s="21"/>
      <c r="F150" s="121"/>
      <c r="G150" s="115">
        <f t="shared" si="1"/>
        <v>3037000</v>
      </c>
      <c r="H150" s="2">
        <f>H151+H152+H153+H154</f>
        <v>3037000</v>
      </c>
      <c r="I150" s="2"/>
      <c r="J150" s="88"/>
    </row>
    <row r="151" spans="1:10" ht="41.25" customHeight="1" x14ac:dyDescent="0.2">
      <c r="A151" s="47" t="s">
        <v>273</v>
      </c>
      <c r="B151" s="11" t="s">
        <v>274</v>
      </c>
      <c r="C151" s="11" t="s">
        <v>40</v>
      </c>
      <c r="D151" s="28" t="s">
        <v>275</v>
      </c>
      <c r="E151" s="21" t="s">
        <v>378</v>
      </c>
      <c r="F151" s="57" t="s">
        <v>531</v>
      </c>
      <c r="G151" s="115">
        <f t="shared" si="1"/>
        <v>2740000</v>
      </c>
      <c r="H151" s="14">
        <v>2740000</v>
      </c>
      <c r="I151" s="14"/>
      <c r="J151" s="87"/>
    </row>
    <row r="152" spans="1:10" ht="56.25" x14ac:dyDescent="0.2">
      <c r="A152" s="47" t="s">
        <v>273</v>
      </c>
      <c r="B152" s="11" t="s">
        <v>274</v>
      </c>
      <c r="C152" s="11" t="s">
        <v>40</v>
      </c>
      <c r="D152" s="28" t="s">
        <v>275</v>
      </c>
      <c r="E152" s="150" t="s">
        <v>506</v>
      </c>
      <c r="F152" s="57" t="s">
        <v>532</v>
      </c>
      <c r="G152" s="115">
        <f t="shared" si="1"/>
        <v>135000</v>
      </c>
      <c r="H152" s="14">
        <f>250000-115000</f>
        <v>135000</v>
      </c>
      <c r="I152" s="14"/>
      <c r="J152" s="87"/>
    </row>
    <row r="153" spans="1:10" ht="40.5" customHeight="1" x14ac:dyDescent="0.2">
      <c r="A153" s="47" t="s">
        <v>273</v>
      </c>
      <c r="B153" s="11" t="s">
        <v>274</v>
      </c>
      <c r="C153" s="11" t="s">
        <v>40</v>
      </c>
      <c r="D153" s="28" t="s">
        <v>275</v>
      </c>
      <c r="E153" s="150" t="s">
        <v>379</v>
      </c>
      <c r="F153" s="57" t="s">
        <v>533</v>
      </c>
      <c r="G153" s="115">
        <f t="shared" si="1"/>
        <v>162000</v>
      </c>
      <c r="H153" s="14">
        <f>237000-75000</f>
        <v>162000</v>
      </c>
      <c r="I153" s="14"/>
      <c r="J153" s="87"/>
    </row>
    <row r="154" spans="1:10" ht="56.25" hidden="1" customHeight="1" x14ac:dyDescent="0.2">
      <c r="A154" s="47" t="s">
        <v>273</v>
      </c>
      <c r="B154" s="11" t="s">
        <v>274</v>
      </c>
      <c r="C154" s="11" t="s">
        <v>40</v>
      </c>
      <c r="D154" s="28" t="s">
        <v>275</v>
      </c>
      <c r="E154" s="150" t="s">
        <v>383</v>
      </c>
      <c r="F154" s="57"/>
      <c r="G154" s="115">
        <f t="shared" si="1"/>
        <v>0</v>
      </c>
      <c r="H154" s="14"/>
      <c r="I154" s="14"/>
      <c r="J154" s="87"/>
    </row>
    <row r="155" spans="1:10" ht="60.75" customHeight="1" x14ac:dyDescent="0.35">
      <c r="A155" s="91" t="s">
        <v>78</v>
      </c>
      <c r="B155" s="63"/>
      <c r="C155" s="63"/>
      <c r="D155" s="51" t="s">
        <v>20</v>
      </c>
      <c r="E155" s="156"/>
      <c r="F155" s="124"/>
      <c r="G155" s="112">
        <f t="shared" si="1"/>
        <v>4568800</v>
      </c>
      <c r="H155" s="8">
        <f>H158+H159+H161+H162+H164+H167</f>
        <v>4506397</v>
      </c>
      <c r="I155" s="8">
        <f>I158+I159+I161+I162+I164+I167</f>
        <v>62403</v>
      </c>
      <c r="J155" s="8">
        <f>J158+J159+J161+J162+J164+J167</f>
        <v>62403</v>
      </c>
    </row>
    <row r="156" spans="1:10" ht="37.5" hidden="1" customHeight="1" x14ac:dyDescent="0.2">
      <c r="A156" s="45" t="s">
        <v>171</v>
      </c>
      <c r="B156" s="5" t="s">
        <v>117</v>
      </c>
      <c r="C156" s="5"/>
      <c r="D156" s="1" t="s">
        <v>109</v>
      </c>
      <c r="E156" s="21"/>
      <c r="F156" s="121"/>
      <c r="G156" s="115">
        <f t="shared" si="1"/>
        <v>650000</v>
      </c>
      <c r="H156" s="4">
        <f>H157+H158+H159</f>
        <v>650000</v>
      </c>
      <c r="I156" s="4">
        <f>I157+I158+I159</f>
        <v>0</v>
      </c>
      <c r="J156" s="85">
        <f>J157+J158+J159</f>
        <v>0</v>
      </c>
    </row>
    <row r="157" spans="1:10" ht="62.25" hidden="1" customHeight="1" x14ac:dyDescent="0.2">
      <c r="A157" s="13" t="s">
        <v>172</v>
      </c>
      <c r="B157" s="11" t="s">
        <v>173</v>
      </c>
      <c r="C157" s="11" t="s">
        <v>32</v>
      </c>
      <c r="D157" s="30" t="s">
        <v>110</v>
      </c>
      <c r="E157" s="21" t="s">
        <v>380</v>
      </c>
      <c r="F157" s="57"/>
      <c r="G157" s="115">
        <f t="shared" si="1"/>
        <v>0</v>
      </c>
      <c r="H157" s="49"/>
      <c r="I157" s="49"/>
      <c r="J157" s="86"/>
    </row>
    <row r="158" spans="1:10" ht="42" customHeight="1" x14ac:dyDescent="0.2">
      <c r="A158" s="13" t="s">
        <v>172</v>
      </c>
      <c r="B158" s="11" t="s">
        <v>173</v>
      </c>
      <c r="C158" s="11" t="s">
        <v>32</v>
      </c>
      <c r="D158" s="30" t="s">
        <v>110</v>
      </c>
      <c r="E158" s="21" t="s">
        <v>381</v>
      </c>
      <c r="F158" s="57" t="s">
        <v>551</v>
      </c>
      <c r="G158" s="115">
        <f t="shared" si="1"/>
        <v>100000</v>
      </c>
      <c r="H158" s="49">
        <v>100000</v>
      </c>
      <c r="I158" s="49"/>
      <c r="J158" s="86"/>
    </row>
    <row r="159" spans="1:10" ht="37.5" x14ac:dyDescent="0.2">
      <c r="A159" s="13" t="s">
        <v>172</v>
      </c>
      <c r="B159" s="11" t="s">
        <v>173</v>
      </c>
      <c r="C159" s="11" t="s">
        <v>32</v>
      </c>
      <c r="D159" s="30" t="s">
        <v>110</v>
      </c>
      <c r="E159" s="21" t="s">
        <v>512</v>
      </c>
      <c r="F159" s="57" t="s">
        <v>550</v>
      </c>
      <c r="G159" s="115">
        <f t="shared" ref="G159:G224" si="2">H159+I159</f>
        <v>550000</v>
      </c>
      <c r="H159" s="14">
        <v>550000</v>
      </c>
      <c r="I159" s="49"/>
      <c r="J159" s="86"/>
    </row>
    <row r="160" spans="1:10" ht="37.5" hidden="1" customHeight="1" x14ac:dyDescent="0.2">
      <c r="A160" s="45">
        <v>1115010</v>
      </c>
      <c r="B160" s="5" t="s">
        <v>114</v>
      </c>
      <c r="C160" s="5"/>
      <c r="D160" s="27" t="s">
        <v>115</v>
      </c>
      <c r="E160" s="196" t="s">
        <v>403</v>
      </c>
      <c r="F160" s="57" t="s">
        <v>513</v>
      </c>
      <c r="G160" s="115">
        <f t="shared" si="2"/>
        <v>0</v>
      </c>
      <c r="H160" s="2"/>
      <c r="I160" s="2">
        <f>SUM(I161:I162)</f>
        <v>0</v>
      </c>
      <c r="J160" s="88">
        <f>SUM(J161:J162)</f>
        <v>0</v>
      </c>
    </row>
    <row r="161" spans="1:10" ht="56.25" x14ac:dyDescent="0.2">
      <c r="A161" s="13">
        <v>1115011</v>
      </c>
      <c r="B161" s="11" t="s">
        <v>93</v>
      </c>
      <c r="C161" s="11" t="s">
        <v>47</v>
      </c>
      <c r="D161" s="30" t="s">
        <v>82</v>
      </c>
      <c r="E161" s="197"/>
      <c r="F161" s="196" t="s">
        <v>549</v>
      </c>
      <c r="G161" s="115">
        <f t="shared" si="2"/>
        <v>1143800</v>
      </c>
      <c r="H161" s="67">
        <v>1143800</v>
      </c>
      <c r="I161" s="49"/>
      <c r="J161" s="86"/>
    </row>
    <row r="162" spans="1:10" ht="56.25" customHeight="1" x14ac:dyDescent="0.2">
      <c r="A162" s="13">
        <v>1115012</v>
      </c>
      <c r="B162" s="11" t="s">
        <v>107</v>
      </c>
      <c r="C162" s="11" t="s">
        <v>47</v>
      </c>
      <c r="D162" s="30" t="s">
        <v>108</v>
      </c>
      <c r="E162" s="197"/>
      <c r="F162" s="197"/>
      <c r="G162" s="115">
        <f t="shared" si="2"/>
        <v>755000</v>
      </c>
      <c r="H162" s="67">
        <v>755000</v>
      </c>
      <c r="I162" s="49"/>
      <c r="J162" s="86"/>
    </row>
    <row r="163" spans="1:10" ht="56.25" hidden="1" customHeight="1" x14ac:dyDescent="0.2">
      <c r="A163" s="45" t="s">
        <v>174</v>
      </c>
      <c r="B163" s="5" t="s">
        <v>175</v>
      </c>
      <c r="C163" s="5"/>
      <c r="D163" s="1" t="s">
        <v>280</v>
      </c>
      <c r="E163" s="197"/>
      <c r="F163" s="197"/>
      <c r="G163" s="115">
        <f t="shared" si="2"/>
        <v>0</v>
      </c>
      <c r="H163" s="3"/>
      <c r="I163" s="3">
        <f>I164</f>
        <v>0</v>
      </c>
      <c r="J163" s="93">
        <f>J164</f>
        <v>0</v>
      </c>
    </row>
    <row r="164" spans="1:10" ht="65.25" customHeight="1" x14ac:dyDescent="0.2">
      <c r="A164" s="13" t="s">
        <v>176</v>
      </c>
      <c r="B164" s="11" t="s">
        <v>177</v>
      </c>
      <c r="C164" s="11" t="s">
        <v>47</v>
      </c>
      <c r="D164" s="30" t="s">
        <v>281</v>
      </c>
      <c r="E164" s="197"/>
      <c r="F164" s="198"/>
      <c r="G164" s="115">
        <f t="shared" si="2"/>
        <v>20000</v>
      </c>
      <c r="H164" s="67">
        <v>20000</v>
      </c>
      <c r="I164" s="49"/>
      <c r="J164" s="86"/>
    </row>
    <row r="165" spans="1:10" ht="56.25" hidden="1" customHeight="1" x14ac:dyDescent="0.2">
      <c r="A165" s="45" t="s">
        <v>314</v>
      </c>
      <c r="B165" s="5" t="s">
        <v>317</v>
      </c>
      <c r="C165" s="1"/>
      <c r="D165" s="1" t="s">
        <v>318</v>
      </c>
      <c r="E165" s="197"/>
      <c r="F165" s="57" t="s">
        <v>513</v>
      </c>
      <c r="G165" s="115">
        <f t="shared" si="2"/>
        <v>0</v>
      </c>
      <c r="H165" s="3"/>
      <c r="I165" s="4"/>
      <c r="J165" s="85"/>
    </row>
    <row r="166" spans="1:10" ht="86.25" hidden="1" customHeight="1" x14ac:dyDescent="0.2">
      <c r="A166" s="13" t="s">
        <v>315</v>
      </c>
      <c r="B166" s="11" t="s">
        <v>316</v>
      </c>
      <c r="C166" s="74" t="s">
        <v>47</v>
      </c>
      <c r="D166" s="30" t="s">
        <v>319</v>
      </c>
      <c r="E166" s="198"/>
      <c r="F166" s="57" t="s">
        <v>513</v>
      </c>
      <c r="G166" s="115">
        <f t="shared" si="2"/>
        <v>0</v>
      </c>
      <c r="H166" s="67"/>
      <c r="I166" s="49"/>
      <c r="J166" s="86"/>
    </row>
    <row r="167" spans="1:10" ht="56.25" x14ac:dyDescent="0.2">
      <c r="A167" s="13" t="s">
        <v>619</v>
      </c>
      <c r="B167" s="11" t="s">
        <v>620</v>
      </c>
      <c r="C167" s="11" t="s">
        <v>47</v>
      </c>
      <c r="D167" s="30" t="s">
        <v>621</v>
      </c>
      <c r="E167" s="194" t="s">
        <v>628</v>
      </c>
      <c r="F167" s="195" t="s">
        <v>623</v>
      </c>
      <c r="G167" s="115">
        <f t="shared" si="2"/>
        <v>2000000</v>
      </c>
      <c r="H167" s="67">
        <v>1937597</v>
      </c>
      <c r="I167" s="49">
        <v>62403</v>
      </c>
      <c r="J167" s="86">
        <v>62403</v>
      </c>
    </row>
    <row r="168" spans="1:10" ht="61.5" customHeight="1" x14ac:dyDescent="0.35">
      <c r="A168" s="94" t="s">
        <v>205</v>
      </c>
      <c r="B168" s="75"/>
      <c r="C168" s="75"/>
      <c r="D168" s="158" t="s">
        <v>33</v>
      </c>
      <c r="E168" s="159"/>
      <c r="F168" s="128"/>
      <c r="G168" s="112">
        <f>H168+I168</f>
        <v>141885000</v>
      </c>
      <c r="H168" s="76">
        <f>H179+H180+H181+H182+H183+H184+H185+H190+H186+H202+H178+H173+H191</f>
        <v>132633422</v>
      </c>
      <c r="I168" s="76">
        <f>I179+I180+I181+I182+I183+I184+I185+I190+I186+I202+I178+I173+I191+I176+I172+I188+I189+I192+I194+I195+I193</f>
        <v>9251578</v>
      </c>
      <c r="J168" s="190">
        <f>J179+J180+J181+J182+J183+J184+J185+J190+J186+J202+J178+J173+J191+J176+J172+J188+J189+J192+J194+J195+J193</f>
        <v>9131578</v>
      </c>
    </row>
    <row r="169" spans="1:10" ht="56.25" hidden="1" customHeight="1" x14ac:dyDescent="0.2">
      <c r="A169" s="44" t="s">
        <v>206</v>
      </c>
      <c r="B169" s="5" t="s">
        <v>95</v>
      </c>
      <c r="C169" s="5"/>
      <c r="D169" s="31" t="s">
        <v>207</v>
      </c>
      <c r="E169" s="21"/>
      <c r="F169" s="121"/>
      <c r="G169" s="115" t="e">
        <f t="shared" si="2"/>
        <v>#REF!</v>
      </c>
      <c r="H169" s="2" t="e">
        <f>H172+#REF!+H174+H175+H176+#REF!</f>
        <v>#REF!</v>
      </c>
      <c r="I169" s="2" t="e">
        <f>I172+#REF!+I174+I175+I176</f>
        <v>#REF!</v>
      </c>
      <c r="J169" s="88"/>
    </row>
    <row r="170" spans="1:10" ht="75" hidden="1" customHeight="1" x14ac:dyDescent="0.2">
      <c r="A170" s="44" t="s">
        <v>86</v>
      </c>
      <c r="B170" s="5" t="s">
        <v>95</v>
      </c>
      <c r="C170" s="5"/>
      <c r="D170" s="31" t="s">
        <v>85</v>
      </c>
      <c r="E170" s="21"/>
      <c r="F170" s="121"/>
      <c r="G170" s="115">
        <f t="shared" si="2"/>
        <v>0</v>
      </c>
      <c r="H170" s="2"/>
      <c r="I170" s="2"/>
      <c r="J170" s="88"/>
    </row>
    <row r="171" spans="1:10" ht="45" hidden="1" customHeight="1" x14ac:dyDescent="0.3">
      <c r="A171" s="44" t="s">
        <v>118</v>
      </c>
      <c r="B171" s="5" t="s">
        <v>119</v>
      </c>
      <c r="C171" s="5"/>
      <c r="D171" s="58" t="s">
        <v>120</v>
      </c>
      <c r="E171" s="21"/>
      <c r="F171" s="121"/>
      <c r="G171" s="115">
        <f t="shared" si="2"/>
        <v>610000</v>
      </c>
      <c r="H171" s="2">
        <f>SUM(H172:H176)</f>
        <v>0</v>
      </c>
      <c r="I171" s="2">
        <f>SUM(I172:I176)</f>
        <v>610000</v>
      </c>
      <c r="J171" s="88"/>
    </row>
    <row r="172" spans="1:10" ht="45" hidden="1" customHeight="1" x14ac:dyDescent="0.2">
      <c r="A172" s="47" t="s">
        <v>214</v>
      </c>
      <c r="B172" s="11" t="s">
        <v>209</v>
      </c>
      <c r="C172" s="11" t="s">
        <v>34</v>
      </c>
      <c r="D172" s="20" t="s">
        <v>208</v>
      </c>
      <c r="E172" s="21" t="s">
        <v>391</v>
      </c>
      <c r="F172" s="57" t="s">
        <v>525</v>
      </c>
      <c r="G172" s="115">
        <f t="shared" si="2"/>
        <v>0</v>
      </c>
      <c r="H172" s="2"/>
      <c r="I172" s="4"/>
      <c r="J172" s="85">
        <f>I172</f>
        <v>0</v>
      </c>
    </row>
    <row r="173" spans="1:10" ht="56.25" x14ac:dyDescent="0.2">
      <c r="A173" s="47" t="s">
        <v>475</v>
      </c>
      <c r="B173" s="11" t="s">
        <v>476</v>
      </c>
      <c r="C173" s="11" t="s">
        <v>34</v>
      </c>
      <c r="D173" s="20" t="s">
        <v>477</v>
      </c>
      <c r="E173" s="21" t="s">
        <v>478</v>
      </c>
      <c r="F173" s="57" t="s">
        <v>614</v>
      </c>
      <c r="G173" s="115">
        <f t="shared" si="2"/>
        <v>185000</v>
      </c>
      <c r="H173" s="2"/>
      <c r="I173" s="4">
        <v>185000</v>
      </c>
      <c r="J173" s="85">
        <f>I173</f>
        <v>185000</v>
      </c>
    </row>
    <row r="174" spans="1:10" ht="37.5" hidden="1" x14ac:dyDescent="0.2">
      <c r="A174" s="47" t="s">
        <v>215</v>
      </c>
      <c r="B174" s="11" t="s">
        <v>210</v>
      </c>
      <c r="C174" s="11" t="s">
        <v>34</v>
      </c>
      <c r="D174" s="20" t="s">
        <v>212</v>
      </c>
      <c r="E174" s="21" t="s">
        <v>392</v>
      </c>
      <c r="F174" s="57"/>
      <c r="G174" s="115">
        <f t="shared" si="2"/>
        <v>0</v>
      </c>
      <c r="H174" s="2"/>
      <c r="I174" s="4"/>
      <c r="J174" s="85"/>
    </row>
    <row r="175" spans="1:10" ht="56.25" hidden="1" x14ac:dyDescent="0.2">
      <c r="A175" s="47" t="s">
        <v>216</v>
      </c>
      <c r="B175" s="11" t="s">
        <v>211</v>
      </c>
      <c r="C175" s="11" t="s">
        <v>34</v>
      </c>
      <c r="D175" s="20" t="s">
        <v>213</v>
      </c>
      <c r="E175" s="21" t="s">
        <v>252</v>
      </c>
      <c r="F175" s="121"/>
      <c r="G175" s="115">
        <f t="shared" si="2"/>
        <v>0</v>
      </c>
      <c r="H175" s="2"/>
      <c r="I175" s="4"/>
      <c r="J175" s="85"/>
    </row>
    <row r="176" spans="1:10" ht="45" customHeight="1" x14ac:dyDescent="0.2">
      <c r="A176" s="47" t="s">
        <v>216</v>
      </c>
      <c r="B176" s="11" t="s">
        <v>211</v>
      </c>
      <c r="C176" s="11" t="s">
        <v>34</v>
      </c>
      <c r="D176" s="23" t="s">
        <v>213</v>
      </c>
      <c r="E176" s="21" t="s">
        <v>393</v>
      </c>
      <c r="F176" s="57" t="s">
        <v>523</v>
      </c>
      <c r="G176" s="115">
        <f t="shared" si="2"/>
        <v>425000</v>
      </c>
      <c r="H176" s="2"/>
      <c r="I176" s="7">
        <f>1225000+177000-177000-800000</f>
        <v>425000</v>
      </c>
      <c r="J176" s="95">
        <f>I176</f>
        <v>425000</v>
      </c>
    </row>
    <row r="177" spans="1:10" ht="36.75" hidden="1" customHeight="1" x14ac:dyDescent="0.2">
      <c r="A177" s="44" t="s">
        <v>330</v>
      </c>
      <c r="B177" s="5" t="s">
        <v>96</v>
      </c>
      <c r="C177" s="5" t="s">
        <v>34</v>
      </c>
      <c r="D177" s="31" t="s">
        <v>35</v>
      </c>
      <c r="E177" s="150"/>
      <c r="F177" s="57"/>
      <c r="G177" s="115">
        <f t="shared" si="2"/>
        <v>0</v>
      </c>
      <c r="H177" s="8"/>
      <c r="I177" s="7"/>
      <c r="J177" s="96"/>
    </row>
    <row r="178" spans="1:10" ht="63" hidden="1" customHeight="1" x14ac:dyDescent="0.2">
      <c r="A178" s="44" t="s">
        <v>467</v>
      </c>
      <c r="B178" s="5" t="s">
        <v>119</v>
      </c>
      <c r="C178" s="5" t="s">
        <v>34</v>
      </c>
      <c r="D178" s="160" t="s">
        <v>468</v>
      </c>
      <c r="E178" s="150" t="s">
        <v>472</v>
      </c>
      <c r="F178" s="57"/>
      <c r="G178" s="115">
        <f>H178+I178</f>
        <v>0</v>
      </c>
      <c r="H178" s="2"/>
      <c r="I178" s="7"/>
      <c r="J178" s="93"/>
    </row>
    <row r="179" spans="1:10" ht="37.5" x14ac:dyDescent="0.2">
      <c r="A179" s="44" t="s">
        <v>219</v>
      </c>
      <c r="B179" s="5" t="s">
        <v>217</v>
      </c>
      <c r="C179" s="5" t="s">
        <v>34</v>
      </c>
      <c r="D179" s="31" t="s">
        <v>218</v>
      </c>
      <c r="E179" s="150" t="s">
        <v>384</v>
      </c>
      <c r="F179" s="57" t="s">
        <v>522</v>
      </c>
      <c r="G179" s="115">
        <f t="shared" si="2"/>
        <v>59423000</v>
      </c>
      <c r="H179" s="117">
        <f>59222485-82470-117530-1600000-124063-50000</f>
        <v>57248422</v>
      </c>
      <c r="I179" s="117">
        <f>2050515+124063</f>
        <v>2174578</v>
      </c>
      <c r="J179" s="118">
        <f>I179</f>
        <v>2174578</v>
      </c>
    </row>
    <row r="180" spans="1:10" ht="37.5" x14ac:dyDescent="0.2">
      <c r="A180" s="44" t="s">
        <v>219</v>
      </c>
      <c r="B180" s="5" t="s">
        <v>217</v>
      </c>
      <c r="C180" s="5" t="s">
        <v>34</v>
      </c>
      <c r="D180" s="31" t="s">
        <v>218</v>
      </c>
      <c r="E180" s="150" t="s">
        <v>385</v>
      </c>
      <c r="F180" s="57" t="s">
        <v>524</v>
      </c>
      <c r="G180" s="115">
        <f t="shared" si="2"/>
        <v>17620000</v>
      </c>
      <c r="H180" s="117">
        <f>17550000+176950-106950</f>
        <v>17620000</v>
      </c>
      <c r="I180" s="9"/>
      <c r="J180" s="98"/>
    </row>
    <row r="181" spans="1:10" ht="37.5" x14ac:dyDescent="0.2">
      <c r="A181" s="44" t="s">
        <v>219</v>
      </c>
      <c r="B181" s="5" t="s">
        <v>217</v>
      </c>
      <c r="C181" s="5" t="s">
        <v>34</v>
      </c>
      <c r="D181" s="31" t="s">
        <v>218</v>
      </c>
      <c r="E181" s="150" t="s">
        <v>386</v>
      </c>
      <c r="F181" s="57" t="s">
        <v>526</v>
      </c>
      <c r="G181" s="115">
        <f t="shared" si="2"/>
        <v>1180000</v>
      </c>
      <c r="H181" s="117">
        <v>1180000</v>
      </c>
      <c r="I181" s="10"/>
      <c r="J181" s="99"/>
    </row>
    <row r="182" spans="1:10" ht="37.5" x14ac:dyDescent="0.2">
      <c r="A182" s="44" t="s">
        <v>219</v>
      </c>
      <c r="B182" s="5" t="s">
        <v>217</v>
      </c>
      <c r="C182" s="5" t="s">
        <v>34</v>
      </c>
      <c r="D182" s="31" t="s">
        <v>218</v>
      </c>
      <c r="E182" s="150" t="s">
        <v>388</v>
      </c>
      <c r="F182" s="57" t="s">
        <v>527</v>
      </c>
      <c r="G182" s="115">
        <f t="shared" si="2"/>
        <v>350000</v>
      </c>
      <c r="H182" s="117">
        <f>339000+11000</f>
        <v>350000</v>
      </c>
      <c r="I182" s="10"/>
      <c r="J182" s="99"/>
    </row>
    <row r="183" spans="1:10" ht="56.25" x14ac:dyDescent="0.2">
      <c r="A183" s="44" t="s">
        <v>219</v>
      </c>
      <c r="B183" s="5" t="s">
        <v>217</v>
      </c>
      <c r="C183" s="5" t="s">
        <v>34</v>
      </c>
      <c r="D183" s="31" t="s">
        <v>218</v>
      </c>
      <c r="E183" s="150" t="s">
        <v>387</v>
      </c>
      <c r="F183" s="57" t="s">
        <v>591</v>
      </c>
      <c r="G183" s="115">
        <f t="shared" si="2"/>
        <v>1580000</v>
      </c>
      <c r="H183" s="117">
        <f>1650000-70000</f>
        <v>1580000</v>
      </c>
      <c r="I183" s="10"/>
      <c r="J183" s="99"/>
    </row>
    <row r="184" spans="1:10" ht="56.25" x14ac:dyDescent="0.2">
      <c r="A184" s="44" t="s">
        <v>219</v>
      </c>
      <c r="B184" s="5" t="s">
        <v>217</v>
      </c>
      <c r="C184" s="5" t="s">
        <v>34</v>
      </c>
      <c r="D184" s="31" t="s">
        <v>218</v>
      </c>
      <c r="E184" s="150" t="s">
        <v>407</v>
      </c>
      <c r="F184" s="57" t="s">
        <v>528</v>
      </c>
      <c r="G184" s="115">
        <f t="shared" si="2"/>
        <v>10500000</v>
      </c>
      <c r="H184" s="117">
        <f>10000000+500000-120000</f>
        <v>10380000</v>
      </c>
      <c r="I184" s="10">
        <v>120000</v>
      </c>
      <c r="J184" s="99"/>
    </row>
    <row r="185" spans="1:10" ht="78.75" customHeight="1" x14ac:dyDescent="0.2">
      <c r="A185" s="44" t="s">
        <v>219</v>
      </c>
      <c r="B185" s="5" t="s">
        <v>217</v>
      </c>
      <c r="C185" s="5" t="s">
        <v>34</v>
      </c>
      <c r="D185" s="31" t="s">
        <v>218</v>
      </c>
      <c r="E185" s="150" t="s">
        <v>426</v>
      </c>
      <c r="F185" s="57" t="s">
        <v>584</v>
      </c>
      <c r="G185" s="115">
        <f t="shared" si="2"/>
        <v>3500000</v>
      </c>
      <c r="H185" s="117">
        <v>3500000</v>
      </c>
      <c r="I185" s="10"/>
      <c r="J185" s="99"/>
    </row>
    <row r="186" spans="1:10" ht="56.25" x14ac:dyDescent="0.3">
      <c r="A186" s="44" t="s">
        <v>458</v>
      </c>
      <c r="B186" s="5" t="s">
        <v>459</v>
      </c>
      <c r="C186" s="77" t="s">
        <v>34</v>
      </c>
      <c r="D186" s="19" t="s">
        <v>460</v>
      </c>
      <c r="E186" s="150" t="s">
        <v>461</v>
      </c>
      <c r="F186" s="57" t="s">
        <v>578</v>
      </c>
      <c r="G186" s="115">
        <f t="shared" si="2"/>
        <v>765000</v>
      </c>
      <c r="H186" s="117">
        <v>725000</v>
      </c>
      <c r="I186" s="10">
        <v>40000</v>
      </c>
      <c r="J186" s="99">
        <f>I186</f>
        <v>40000</v>
      </c>
    </row>
    <row r="187" spans="1:10" ht="37.5" hidden="1" customHeight="1" x14ac:dyDescent="0.3">
      <c r="A187" s="45" t="s">
        <v>283</v>
      </c>
      <c r="B187" s="77" t="s">
        <v>284</v>
      </c>
      <c r="C187" s="77" t="s">
        <v>285</v>
      </c>
      <c r="D187" s="19" t="s">
        <v>286</v>
      </c>
      <c r="E187" s="150" t="s">
        <v>394</v>
      </c>
      <c r="F187" s="57"/>
      <c r="G187" s="115">
        <f t="shared" si="2"/>
        <v>0</v>
      </c>
      <c r="H187" s="10"/>
      <c r="I187" s="10"/>
      <c r="J187" s="99"/>
    </row>
    <row r="188" spans="1:10" ht="36.75" customHeight="1" x14ac:dyDescent="0.3">
      <c r="A188" s="45" t="s">
        <v>283</v>
      </c>
      <c r="B188" s="77" t="s">
        <v>284</v>
      </c>
      <c r="C188" s="77" t="s">
        <v>285</v>
      </c>
      <c r="D188" s="19" t="s">
        <v>286</v>
      </c>
      <c r="E188" s="150" t="s">
        <v>395</v>
      </c>
      <c r="F188" s="57" t="s">
        <v>577</v>
      </c>
      <c r="G188" s="115">
        <f t="shared" si="2"/>
        <v>500000</v>
      </c>
      <c r="H188" s="10"/>
      <c r="I188" s="10">
        <v>500000</v>
      </c>
      <c r="J188" s="99">
        <f>I188</f>
        <v>500000</v>
      </c>
    </row>
    <row r="189" spans="1:10" ht="56.25" x14ac:dyDescent="0.2">
      <c r="A189" s="44" t="s">
        <v>579</v>
      </c>
      <c r="B189" s="5" t="s">
        <v>98</v>
      </c>
      <c r="C189" s="5" t="s">
        <v>246</v>
      </c>
      <c r="D189" s="1" t="s">
        <v>247</v>
      </c>
      <c r="E189" s="150" t="s">
        <v>580</v>
      </c>
      <c r="F189" s="57" t="s">
        <v>597</v>
      </c>
      <c r="G189" s="115">
        <f t="shared" si="2"/>
        <v>500000</v>
      </c>
      <c r="H189" s="10"/>
      <c r="I189" s="10">
        <v>500000</v>
      </c>
      <c r="J189" s="99">
        <f>I189</f>
        <v>500000</v>
      </c>
    </row>
    <row r="190" spans="1:10" ht="56.25" hidden="1" customHeight="1" x14ac:dyDescent="0.2">
      <c r="A190" s="45" t="s">
        <v>220</v>
      </c>
      <c r="B190" s="17" t="s">
        <v>221</v>
      </c>
      <c r="C190" s="15"/>
      <c r="D190" s="31" t="s">
        <v>225</v>
      </c>
      <c r="E190" s="150"/>
      <c r="F190" s="57"/>
      <c r="G190" s="115">
        <f>G191</f>
        <v>40050000</v>
      </c>
      <c r="H190" s="115"/>
      <c r="I190" s="115"/>
      <c r="J190" s="191"/>
    </row>
    <row r="191" spans="1:10" ht="47.25" x14ac:dyDescent="0.2">
      <c r="A191" s="13" t="s">
        <v>222</v>
      </c>
      <c r="B191" s="69" t="s">
        <v>223</v>
      </c>
      <c r="C191" s="12" t="s">
        <v>36</v>
      </c>
      <c r="D191" s="178" t="s">
        <v>226</v>
      </c>
      <c r="E191" s="150" t="s">
        <v>389</v>
      </c>
      <c r="F191" s="57" t="s">
        <v>530</v>
      </c>
      <c r="G191" s="115">
        <f t="shared" si="2"/>
        <v>40050000</v>
      </c>
      <c r="H191" s="117">
        <f>40000000+50000</f>
        <v>40050000</v>
      </c>
      <c r="I191" s="32"/>
      <c r="J191" s="97"/>
    </row>
    <row r="192" spans="1:10" ht="22.5" customHeight="1" x14ac:dyDescent="0.3">
      <c r="A192" s="45" t="s">
        <v>224</v>
      </c>
      <c r="B192" s="17" t="s">
        <v>153</v>
      </c>
      <c r="C192" s="15" t="s">
        <v>11</v>
      </c>
      <c r="D192" s="56" t="s">
        <v>87</v>
      </c>
      <c r="E192" s="150" t="s">
        <v>396</v>
      </c>
      <c r="F192" s="57" t="s">
        <v>590</v>
      </c>
      <c r="G192" s="115">
        <f t="shared" si="2"/>
        <v>127000</v>
      </c>
      <c r="H192" s="2"/>
      <c r="I192" s="2">
        <v>127000</v>
      </c>
      <c r="J192" s="88">
        <f>I192</f>
        <v>127000</v>
      </c>
    </row>
    <row r="193" spans="1:11" ht="60" customHeight="1" x14ac:dyDescent="0.2">
      <c r="A193" s="45" t="s">
        <v>288</v>
      </c>
      <c r="B193" s="17" t="s">
        <v>287</v>
      </c>
      <c r="C193" s="17" t="s">
        <v>12</v>
      </c>
      <c r="D193" s="16" t="s">
        <v>80</v>
      </c>
      <c r="E193" s="150" t="s">
        <v>600</v>
      </c>
      <c r="F193" s="57" t="s">
        <v>601</v>
      </c>
      <c r="G193" s="115">
        <f t="shared" si="2"/>
        <v>830000</v>
      </c>
      <c r="H193" s="2"/>
      <c r="I193" s="2">
        <v>830000</v>
      </c>
      <c r="J193" s="88">
        <f>I193</f>
        <v>830000</v>
      </c>
    </row>
    <row r="194" spans="1:11" ht="56.25" x14ac:dyDescent="0.3">
      <c r="A194" s="45" t="s">
        <v>288</v>
      </c>
      <c r="B194" s="17" t="s">
        <v>287</v>
      </c>
      <c r="C194" s="17" t="s">
        <v>12</v>
      </c>
      <c r="D194" s="16" t="s">
        <v>80</v>
      </c>
      <c r="E194" s="38" t="s">
        <v>581</v>
      </c>
      <c r="F194" s="129" t="s">
        <v>582</v>
      </c>
      <c r="G194" s="115">
        <f t="shared" si="2"/>
        <v>2330000</v>
      </c>
      <c r="H194" s="2"/>
      <c r="I194" s="2">
        <f>500000+880000-150000+1100000</f>
        <v>2330000</v>
      </c>
      <c r="J194" s="88">
        <f>I194</f>
        <v>2330000</v>
      </c>
    </row>
    <row r="195" spans="1:11" ht="56.25" x14ac:dyDescent="0.3">
      <c r="A195" s="45" t="s">
        <v>288</v>
      </c>
      <c r="B195" s="17" t="s">
        <v>287</v>
      </c>
      <c r="C195" s="17" t="s">
        <v>12</v>
      </c>
      <c r="D195" s="16" t="s">
        <v>80</v>
      </c>
      <c r="E195" s="38" t="s">
        <v>424</v>
      </c>
      <c r="F195" s="129" t="s">
        <v>583</v>
      </c>
      <c r="G195" s="115">
        <f t="shared" si="2"/>
        <v>2020000</v>
      </c>
      <c r="H195" s="2"/>
      <c r="I195" s="2">
        <f>1820000+200000</f>
        <v>2020000</v>
      </c>
      <c r="J195" s="88">
        <f>I195</f>
        <v>2020000</v>
      </c>
    </row>
    <row r="196" spans="1:11" ht="75" hidden="1" customHeight="1" x14ac:dyDescent="0.3">
      <c r="A196" s="45" t="s">
        <v>288</v>
      </c>
      <c r="B196" s="17" t="s">
        <v>287</v>
      </c>
      <c r="C196" s="17" t="s">
        <v>12</v>
      </c>
      <c r="D196" s="16" t="s">
        <v>80</v>
      </c>
      <c r="E196" s="38" t="s">
        <v>425</v>
      </c>
      <c r="F196" s="129"/>
      <c r="G196" s="115">
        <f t="shared" si="2"/>
        <v>0</v>
      </c>
      <c r="H196" s="2"/>
      <c r="I196" s="2"/>
      <c r="J196" s="88"/>
    </row>
    <row r="197" spans="1:11" ht="18.75" hidden="1" customHeight="1" x14ac:dyDescent="0.3">
      <c r="A197" s="44" t="s">
        <v>88</v>
      </c>
      <c r="B197" s="5" t="s">
        <v>91</v>
      </c>
      <c r="C197" s="5" t="s">
        <v>18</v>
      </c>
      <c r="D197" s="33" t="s">
        <v>19</v>
      </c>
      <c r="E197" s="38"/>
      <c r="F197" s="129"/>
      <c r="G197" s="115">
        <f t="shared" si="2"/>
        <v>0</v>
      </c>
      <c r="H197" s="2"/>
      <c r="I197" s="2"/>
      <c r="J197" s="88"/>
    </row>
    <row r="198" spans="1:11" ht="18.75" hidden="1" customHeight="1" x14ac:dyDescent="0.3">
      <c r="A198" s="44" t="s">
        <v>88</v>
      </c>
      <c r="B198" s="5" t="s">
        <v>91</v>
      </c>
      <c r="C198" s="5" t="s">
        <v>18</v>
      </c>
      <c r="D198" s="33" t="s">
        <v>19</v>
      </c>
      <c r="E198" s="38"/>
      <c r="F198" s="129"/>
      <c r="G198" s="115">
        <f t="shared" si="2"/>
        <v>0</v>
      </c>
      <c r="H198" s="2"/>
      <c r="I198" s="3"/>
      <c r="J198" s="93"/>
    </row>
    <row r="199" spans="1:11" ht="18.75" hidden="1" customHeight="1" x14ac:dyDescent="0.3">
      <c r="A199" s="44" t="s">
        <v>88</v>
      </c>
      <c r="B199" s="5" t="s">
        <v>91</v>
      </c>
      <c r="C199" s="5" t="s">
        <v>18</v>
      </c>
      <c r="D199" s="33" t="s">
        <v>19</v>
      </c>
      <c r="E199" s="38"/>
      <c r="F199" s="129"/>
      <c r="G199" s="115">
        <f t="shared" si="2"/>
        <v>0</v>
      </c>
      <c r="H199" s="2"/>
      <c r="I199" s="3"/>
      <c r="J199" s="93"/>
    </row>
    <row r="200" spans="1:11" ht="18.75" hidden="1" customHeight="1" x14ac:dyDescent="0.3">
      <c r="A200" s="44" t="s">
        <v>88</v>
      </c>
      <c r="B200" s="5" t="s">
        <v>91</v>
      </c>
      <c r="C200" s="5" t="s">
        <v>18</v>
      </c>
      <c r="D200" s="33" t="s">
        <v>19</v>
      </c>
      <c r="E200" s="38"/>
      <c r="F200" s="129"/>
      <c r="G200" s="115">
        <f t="shared" si="2"/>
        <v>0</v>
      </c>
      <c r="H200" s="2"/>
      <c r="I200" s="3"/>
      <c r="J200" s="93"/>
    </row>
    <row r="201" spans="1:11" ht="37.5" hidden="1" customHeight="1" x14ac:dyDescent="0.2">
      <c r="A201" s="44" t="s">
        <v>137</v>
      </c>
      <c r="B201" s="5" t="s">
        <v>112</v>
      </c>
      <c r="C201" s="5"/>
      <c r="D201" s="60" t="s">
        <v>113</v>
      </c>
      <c r="E201" s="150"/>
      <c r="F201" s="57"/>
      <c r="G201" s="115">
        <f t="shared" si="2"/>
        <v>0</v>
      </c>
      <c r="H201" s="4"/>
      <c r="I201" s="4"/>
      <c r="J201" s="85"/>
    </row>
    <row r="202" spans="1:11" ht="93.75" hidden="1" customHeight="1" x14ac:dyDescent="0.3">
      <c r="A202" s="44" t="s">
        <v>462</v>
      </c>
      <c r="B202" s="5" t="s">
        <v>160</v>
      </c>
      <c r="C202" s="34" t="s">
        <v>12</v>
      </c>
      <c r="D202" s="33" t="s">
        <v>162</v>
      </c>
      <c r="E202" s="21" t="s">
        <v>463</v>
      </c>
      <c r="F202" s="161"/>
      <c r="G202" s="115">
        <f t="shared" si="2"/>
        <v>0</v>
      </c>
      <c r="H202" s="4"/>
      <c r="I202" s="4"/>
      <c r="J202" s="85"/>
    </row>
    <row r="203" spans="1:11" ht="56.25" x14ac:dyDescent="0.2">
      <c r="A203" s="94" t="s">
        <v>236</v>
      </c>
      <c r="B203" s="78"/>
      <c r="C203" s="78"/>
      <c r="D203" s="158" t="s">
        <v>41</v>
      </c>
      <c r="E203" s="162"/>
      <c r="F203" s="130"/>
      <c r="G203" s="112">
        <f>G205+G208+G217+G204+G206+G207+G212+G218+G219+G220+G221+G223+G229+G214+G213+G209+G222+G225+G227+G215+G216+G228+G226+G211+G224</f>
        <v>541878257</v>
      </c>
      <c r="H203" s="112">
        <f>H205+H208+H217+H224+H204+H206+H207+H212+H218+H219+H220+H221+H223+H228+H229+H214+H227+H215</f>
        <v>98500</v>
      </c>
      <c r="I203" s="112">
        <f>I205+I208+I217+I224+I204+I206+I207+I212+I218+I219+I220+I221+I223+I229+I214+I209+I213+I222+I215+I216+I225+I228+I226+I211</f>
        <v>541779757</v>
      </c>
      <c r="J203" s="192">
        <f>J205+J208+J217+J224+J204+J206+J207+J212+J218+J219+J220+J221+J223+J228+J229+J214+J209+J213+J222+J215+J216+J225+J226+J211</f>
        <v>501779757</v>
      </c>
      <c r="K203" s="187"/>
    </row>
    <row r="204" spans="1:11" ht="34.5" customHeight="1" x14ac:dyDescent="0.3">
      <c r="A204" s="44" t="s">
        <v>427</v>
      </c>
      <c r="B204" s="34" t="s">
        <v>428</v>
      </c>
      <c r="C204" s="34" t="s">
        <v>42</v>
      </c>
      <c r="D204" s="53" t="s">
        <v>429</v>
      </c>
      <c r="E204" s="38" t="s">
        <v>397</v>
      </c>
      <c r="F204" s="57" t="s">
        <v>547</v>
      </c>
      <c r="G204" s="115">
        <f t="shared" si="2"/>
        <v>50</v>
      </c>
      <c r="H204" s="2"/>
      <c r="I204" s="2">
        <v>50</v>
      </c>
      <c r="J204" s="88">
        <f>I204</f>
        <v>50</v>
      </c>
    </row>
    <row r="205" spans="1:11" ht="93.75" x14ac:dyDescent="0.3">
      <c r="A205" s="45" t="s">
        <v>237</v>
      </c>
      <c r="B205" s="17" t="s">
        <v>100</v>
      </c>
      <c r="C205" s="17" t="s">
        <v>43</v>
      </c>
      <c r="D205" s="16" t="s">
        <v>585</v>
      </c>
      <c r="E205" s="38" t="s">
        <v>397</v>
      </c>
      <c r="F205" s="57" t="s">
        <v>547</v>
      </c>
      <c r="G205" s="115">
        <f t="shared" si="2"/>
        <v>3356239</v>
      </c>
      <c r="H205" s="2"/>
      <c r="I205" s="2">
        <f>3067989+288250</f>
        <v>3356239</v>
      </c>
      <c r="J205" s="88">
        <f>I205</f>
        <v>3356239</v>
      </c>
    </row>
    <row r="206" spans="1:11" ht="75" x14ac:dyDescent="0.3">
      <c r="A206" s="45" t="s">
        <v>430</v>
      </c>
      <c r="B206" s="17" t="s">
        <v>4</v>
      </c>
      <c r="C206" s="17" t="s">
        <v>44</v>
      </c>
      <c r="D206" s="16" t="s">
        <v>431</v>
      </c>
      <c r="E206" s="38" t="s">
        <v>397</v>
      </c>
      <c r="F206" s="57" t="s">
        <v>547</v>
      </c>
      <c r="G206" s="115">
        <f t="shared" si="2"/>
        <v>4100</v>
      </c>
      <c r="H206" s="2"/>
      <c r="I206" s="2">
        <v>4100</v>
      </c>
      <c r="J206" s="88">
        <f>I206</f>
        <v>4100</v>
      </c>
    </row>
    <row r="207" spans="1:11" ht="56.25" x14ac:dyDescent="0.3">
      <c r="A207" s="45" t="s">
        <v>615</v>
      </c>
      <c r="B207" s="17" t="s">
        <v>616</v>
      </c>
      <c r="C207" s="17" t="s">
        <v>45</v>
      </c>
      <c r="D207" s="16" t="s">
        <v>617</v>
      </c>
      <c r="E207" s="38" t="s">
        <v>397</v>
      </c>
      <c r="F207" s="57" t="s">
        <v>547</v>
      </c>
      <c r="G207" s="115">
        <f t="shared" si="2"/>
        <v>3758220</v>
      </c>
      <c r="H207" s="2"/>
      <c r="I207" s="2">
        <f>3845520-87300</f>
        <v>3758220</v>
      </c>
      <c r="J207" s="88">
        <f>I207</f>
        <v>3758220</v>
      </c>
    </row>
    <row r="208" spans="1:11" ht="37.5" x14ac:dyDescent="0.3">
      <c r="A208" s="45" t="s">
        <v>238</v>
      </c>
      <c r="B208" s="15" t="s">
        <v>128</v>
      </c>
      <c r="C208" s="15" t="s">
        <v>46</v>
      </c>
      <c r="D208" s="53" t="s">
        <v>129</v>
      </c>
      <c r="E208" s="38" t="s">
        <v>399</v>
      </c>
      <c r="F208" s="57" t="s">
        <v>547</v>
      </c>
      <c r="G208" s="115">
        <f t="shared" si="2"/>
        <v>14981934</v>
      </c>
      <c r="H208" s="2"/>
      <c r="I208" s="2">
        <f>15032137-50000-203</f>
        <v>14981934</v>
      </c>
      <c r="J208" s="88">
        <f>I208</f>
        <v>14981934</v>
      </c>
    </row>
    <row r="209" spans="1:10" ht="56.25" hidden="1" x14ac:dyDescent="0.3">
      <c r="A209" s="45" t="s">
        <v>325</v>
      </c>
      <c r="B209" s="15" t="s">
        <v>326</v>
      </c>
      <c r="C209" s="15" t="s">
        <v>327</v>
      </c>
      <c r="D209" s="53" t="s">
        <v>328</v>
      </c>
      <c r="E209" s="38" t="s">
        <v>399</v>
      </c>
      <c r="F209" s="57" t="s">
        <v>548</v>
      </c>
      <c r="G209" s="115">
        <f t="shared" si="2"/>
        <v>0</v>
      </c>
      <c r="H209" s="2"/>
      <c r="I209" s="2"/>
      <c r="J209" s="88"/>
    </row>
    <row r="210" spans="1:10" ht="37.5" hidden="1" customHeight="1" x14ac:dyDescent="0.3">
      <c r="A210" s="45" t="s">
        <v>239</v>
      </c>
      <c r="B210" s="5" t="s">
        <v>240</v>
      </c>
      <c r="C210" s="15"/>
      <c r="D210" s="22" t="s">
        <v>282</v>
      </c>
      <c r="E210" s="38" t="s">
        <v>399</v>
      </c>
      <c r="F210" s="57" t="s">
        <v>549</v>
      </c>
      <c r="G210" s="115">
        <f t="shared" si="2"/>
        <v>0</v>
      </c>
      <c r="H210" s="2"/>
      <c r="I210" s="2"/>
      <c r="J210" s="88"/>
    </row>
    <row r="211" spans="1:10" ht="75" x14ac:dyDescent="0.3">
      <c r="A211" s="13" t="s">
        <v>241</v>
      </c>
      <c r="B211" s="11" t="s">
        <v>242</v>
      </c>
      <c r="C211" s="12" t="s">
        <v>243</v>
      </c>
      <c r="D211" s="176" t="s">
        <v>244</v>
      </c>
      <c r="E211" s="38" t="s">
        <v>399</v>
      </c>
      <c r="F211" s="57" t="s">
        <v>547</v>
      </c>
      <c r="G211" s="115">
        <f t="shared" si="2"/>
        <v>30</v>
      </c>
      <c r="H211" s="2"/>
      <c r="I211" s="2">
        <f>3000-990-990-990</f>
        <v>30</v>
      </c>
      <c r="J211" s="88">
        <f>I211</f>
        <v>30</v>
      </c>
    </row>
    <row r="212" spans="1:10" ht="60" customHeight="1" x14ac:dyDescent="0.3">
      <c r="A212" s="45" t="s">
        <v>604</v>
      </c>
      <c r="B212" s="5" t="s">
        <v>605</v>
      </c>
      <c r="C212" s="17" t="s">
        <v>47</v>
      </c>
      <c r="D212" s="1" t="s">
        <v>603</v>
      </c>
      <c r="E212" s="38" t="s">
        <v>399</v>
      </c>
      <c r="F212" s="57" t="s">
        <v>547</v>
      </c>
      <c r="G212" s="115">
        <f t="shared" si="2"/>
        <v>10</v>
      </c>
      <c r="H212" s="2"/>
      <c r="I212" s="2">
        <v>10</v>
      </c>
      <c r="J212" s="88">
        <f>I212</f>
        <v>10</v>
      </c>
    </row>
    <row r="213" spans="1:10" ht="75" x14ac:dyDescent="0.3">
      <c r="A213" s="45" t="s">
        <v>586</v>
      </c>
      <c r="B213" s="5" t="s">
        <v>587</v>
      </c>
      <c r="C213" s="181" t="s">
        <v>47</v>
      </c>
      <c r="D213" s="1" t="s">
        <v>588</v>
      </c>
      <c r="E213" s="38" t="s">
        <v>398</v>
      </c>
      <c r="F213" s="57" t="s">
        <v>598</v>
      </c>
      <c r="G213" s="115">
        <f t="shared" si="2"/>
        <v>28871174</v>
      </c>
      <c r="H213" s="2"/>
      <c r="I213" s="2">
        <f>2831691+139483+25900000</f>
        <v>28871174</v>
      </c>
      <c r="J213" s="88">
        <f t="shared" ref="J213:J219" si="3">I213</f>
        <v>28871174</v>
      </c>
    </row>
    <row r="214" spans="1:10" ht="37.5" x14ac:dyDescent="0.3">
      <c r="A214" s="45" t="s">
        <v>449</v>
      </c>
      <c r="B214" s="5" t="s">
        <v>217</v>
      </c>
      <c r="C214" s="5" t="s">
        <v>34</v>
      </c>
      <c r="D214" s="31" t="s">
        <v>218</v>
      </c>
      <c r="E214" s="38" t="s">
        <v>399</v>
      </c>
      <c r="F214" s="57" t="s">
        <v>599</v>
      </c>
      <c r="G214" s="115">
        <f t="shared" si="2"/>
        <v>20003328</v>
      </c>
      <c r="H214" s="2"/>
      <c r="I214" s="2">
        <f>15637206-180000+4000000+546122</f>
        <v>20003328</v>
      </c>
      <c r="J214" s="88">
        <f t="shared" si="3"/>
        <v>20003328</v>
      </c>
    </row>
    <row r="215" spans="1:10" ht="75" x14ac:dyDescent="0.3">
      <c r="A215" s="45" t="s">
        <v>449</v>
      </c>
      <c r="B215" s="5" t="s">
        <v>217</v>
      </c>
      <c r="C215" s="5" t="s">
        <v>34</v>
      </c>
      <c r="D215" s="31" t="s">
        <v>218</v>
      </c>
      <c r="E215" s="38" t="s">
        <v>494</v>
      </c>
      <c r="F215" s="57" t="s">
        <v>573</v>
      </c>
      <c r="G215" s="115">
        <f t="shared" si="2"/>
        <v>20713500</v>
      </c>
      <c r="H215" s="2">
        <v>98500</v>
      </c>
      <c r="I215" s="2">
        <f>17280000+3335000</f>
        <v>20615000</v>
      </c>
      <c r="J215" s="88">
        <f t="shared" si="3"/>
        <v>20615000</v>
      </c>
    </row>
    <row r="216" spans="1:10" ht="37.5" x14ac:dyDescent="0.3">
      <c r="A216" s="45" t="s">
        <v>495</v>
      </c>
      <c r="B216" s="5" t="s">
        <v>284</v>
      </c>
      <c r="C216" s="5" t="s">
        <v>285</v>
      </c>
      <c r="D216" s="53" t="s">
        <v>286</v>
      </c>
      <c r="E216" s="38" t="s">
        <v>399</v>
      </c>
      <c r="F216" s="57" t="s">
        <v>547</v>
      </c>
      <c r="G216" s="115">
        <f t="shared" si="2"/>
        <v>268567</v>
      </c>
      <c r="H216" s="2"/>
      <c r="I216" s="2">
        <v>268567</v>
      </c>
      <c r="J216" s="88">
        <f t="shared" si="3"/>
        <v>268567</v>
      </c>
    </row>
    <row r="217" spans="1:10" ht="37.5" x14ac:dyDescent="0.3">
      <c r="A217" s="44" t="s">
        <v>245</v>
      </c>
      <c r="B217" s="5" t="s">
        <v>98</v>
      </c>
      <c r="C217" s="5" t="s">
        <v>246</v>
      </c>
      <c r="D217" s="62" t="s">
        <v>247</v>
      </c>
      <c r="E217" s="38" t="s">
        <v>398</v>
      </c>
      <c r="F217" s="57" t="s">
        <v>548</v>
      </c>
      <c r="G217" s="115">
        <f t="shared" si="2"/>
        <v>11925274</v>
      </c>
      <c r="H217" s="2"/>
      <c r="I217" s="2">
        <f>10248643-19245-15580+280000+2600000-611061-546122-11361</f>
        <v>11925274</v>
      </c>
      <c r="J217" s="88">
        <f t="shared" si="3"/>
        <v>11925274</v>
      </c>
    </row>
    <row r="218" spans="1:10" ht="37.5" x14ac:dyDescent="0.3">
      <c r="A218" s="44" t="s">
        <v>432</v>
      </c>
      <c r="B218" s="5" t="s">
        <v>433</v>
      </c>
      <c r="C218" s="5" t="s">
        <v>246</v>
      </c>
      <c r="D218" s="62" t="s">
        <v>444</v>
      </c>
      <c r="E218" s="38" t="s">
        <v>398</v>
      </c>
      <c r="F218" s="57" t="s">
        <v>548</v>
      </c>
      <c r="G218" s="115">
        <f t="shared" si="2"/>
        <v>9670</v>
      </c>
      <c r="H218" s="2"/>
      <c r="I218" s="41">
        <v>9670</v>
      </c>
      <c r="J218" s="88">
        <f t="shared" si="3"/>
        <v>9670</v>
      </c>
    </row>
    <row r="219" spans="1:10" ht="37.5" x14ac:dyDescent="0.3">
      <c r="A219" s="44" t="s">
        <v>434</v>
      </c>
      <c r="B219" s="5" t="s">
        <v>440</v>
      </c>
      <c r="C219" s="5" t="s">
        <v>246</v>
      </c>
      <c r="D219" s="62" t="s">
        <v>445</v>
      </c>
      <c r="E219" s="38" t="s">
        <v>398</v>
      </c>
      <c r="F219" s="57" t="s">
        <v>548</v>
      </c>
      <c r="G219" s="115">
        <f t="shared" si="2"/>
        <v>1415768</v>
      </c>
      <c r="H219" s="2"/>
      <c r="I219" s="2">
        <v>1415768</v>
      </c>
      <c r="J219" s="88">
        <f t="shared" si="3"/>
        <v>1415768</v>
      </c>
    </row>
    <row r="220" spans="1:10" ht="37.5" hidden="1" customHeight="1" x14ac:dyDescent="0.3">
      <c r="A220" s="44" t="s">
        <v>435</v>
      </c>
      <c r="B220" s="5" t="s">
        <v>441</v>
      </c>
      <c r="C220" s="5" t="s">
        <v>246</v>
      </c>
      <c r="D220" s="62" t="s">
        <v>446</v>
      </c>
      <c r="E220" s="38" t="s">
        <v>398</v>
      </c>
      <c r="F220" s="57"/>
      <c r="G220" s="115">
        <f t="shared" si="2"/>
        <v>0</v>
      </c>
      <c r="H220" s="2"/>
      <c r="I220" s="2"/>
      <c r="J220" s="88"/>
    </row>
    <row r="221" spans="1:10" ht="75" x14ac:dyDescent="0.3">
      <c r="A221" s="44" t="s">
        <v>436</v>
      </c>
      <c r="B221" s="5" t="s">
        <v>442</v>
      </c>
      <c r="C221" s="5" t="s">
        <v>246</v>
      </c>
      <c r="D221" s="62" t="s">
        <v>447</v>
      </c>
      <c r="E221" s="38" t="s">
        <v>398</v>
      </c>
      <c r="F221" s="57" t="s">
        <v>548</v>
      </c>
      <c r="G221" s="115">
        <f t="shared" si="2"/>
        <v>826677</v>
      </c>
      <c r="H221" s="2"/>
      <c r="I221" s="2">
        <f>788851-41229-10256+77950+11361</f>
        <v>826677</v>
      </c>
      <c r="J221" s="88">
        <f t="shared" ref="J221:J226" si="4">I221</f>
        <v>826677</v>
      </c>
    </row>
    <row r="222" spans="1:10" ht="75" x14ac:dyDescent="0.3">
      <c r="A222" s="44" t="s">
        <v>469</v>
      </c>
      <c r="B222" s="5" t="s">
        <v>470</v>
      </c>
      <c r="C222" s="5" t="s">
        <v>12</v>
      </c>
      <c r="D222" s="177" t="s">
        <v>471</v>
      </c>
      <c r="E222" s="38" t="s">
        <v>398</v>
      </c>
      <c r="F222" s="57" t="s">
        <v>548</v>
      </c>
      <c r="G222" s="115">
        <f t="shared" si="2"/>
        <v>5506119</v>
      </c>
      <c r="H222" s="2"/>
      <c r="I222" s="2">
        <f>3017100+2489019</f>
        <v>5506119</v>
      </c>
      <c r="J222" s="88">
        <f t="shared" si="4"/>
        <v>5506119</v>
      </c>
    </row>
    <row r="223" spans="1:10" ht="56.25" x14ac:dyDescent="0.3">
      <c r="A223" s="44" t="s">
        <v>437</v>
      </c>
      <c r="B223" s="5" t="s">
        <v>443</v>
      </c>
      <c r="C223" s="5" t="s">
        <v>12</v>
      </c>
      <c r="D223" s="62" t="s">
        <v>448</v>
      </c>
      <c r="E223" s="38" t="s">
        <v>397</v>
      </c>
      <c r="F223" s="57" t="s">
        <v>547</v>
      </c>
      <c r="G223" s="115">
        <f t="shared" si="2"/>
        <v>307771654</v>
      </c>
      <c r="H223" s="2"/>
      <c r="I223" s="67">
        <f>48500000+71800932-347197+64729711+119285751+3802457</f>
        <v>307771654</v>
      </c>
      <c r="J223" s="88">
        <f t="shared" si="4"/>
        <v>307771654</v>
      </c>
    </row>
    <row r="224" spans="1:10" ht="93.75" x14ac:dyDescent="0.3">
      <c r="A224" s="44" t="s">
        <v>625</v>
      </c>
      <c r="B224" s="17" t="s">
        <v>626</v>
      </c>
      <c r="C224" s="15" t="s">
        <v>12</v>
      </c>
      <c r="D224" s="31" t="s">
        <v>627</v>
      </c>
      <c r="E224" s="38" t="s">
        <v>398</v>
      </c>
      <c r="F224" s="57" t="s">
        <v>548</v>
      </c>
      <c r="G224" s="115">
        <f t="shared" si="2"/>
        <v>8000000</v>
      </c>
      <c r="H224" s="2"/>
      <c r="I224" s="39">
        <v>8000000</v>
      </c>
      <c r="J224" s="100">
        <f t="shared" si="4"/>
        <v>8000000</v>
      </c>
    </row>
    <row r="225" spans="1:14" ht="74.25" customHeight="1" x14ac:dyDescent="0.3">
      <c r="A225" s="13" t="s">
        <v>400</v>
      </c>
      <c r="B225" s="79" t="s">
        <v>223</v>
      </c>
      <c r="C225" s="79" t="s">
        <v>36</v>
      </c>
      <c r="D225" s="20" t="s">
        <v>226</v>
      </c>
      <c r="E225" s="38" t="s">
        <v>397</v>
      </c>
      <c r="F225" s="57" t="s">
        <v>547</v>
      </c>
      <c r="G225" s="116">
        <f t="shared" ref="G225:G241" si="5">H225+I225</f>
        <v>74345943</v>
      </c>
      <c r="H225" s="40"/>
      <c r="I225" s="41">
        <f>83297558-6462596-2489019</f>
        <v>74345943</v>
      </c>
      <c r="J225" s="101">
        <f t="shared" si="4"/>
        <v>74345943</v>
      </c>
    </row>
    <row r="226" spans="1:14" s="183" customFormat="1" ht="75" x14ac:dyDescent="0.3">
      <c r="A226" s="13" t="s">
        <v>400</v>
      </c>
      <c r="B226" s="79" t="s">
        <v>223</v>
      </c>
      <c r="C226" s="79" t="s">
        <v>36</v>
      </c>
      <c r="D226" s="20" t="s">
        <v>226</v>
      </c>
      <c r="E226" s="38" t="s">
        <v>398</v>
      </c>
      <c r="F226" s="57" t="s">
        <v>548</v>
      </c>
      <c r="G226" s="116">
        <f t="shared" si="5"/>
        <v>120000</v>
      </c>
      <c r="H226" s="6"/>
      <c r="I226" s="6">
        <v>120000</v>
      </c>
      <c r="J226" s="102">
        <f t="shared" si="4"/>
        <v>120000</v>
      </c>
      <c r="K226" s="182"/>
      <c r="L226" s="182"/>
      <c r="M226" s="182"/>
      <c r="N226" s="182"/>
    </row>
    <row r="227" spans="1:14" ht="93.75" hidden="1" x14ac:dyDescent="0.3">
      <c r="A227" s="44" t="s">
        <v>439</v>
      </c>
      <c r="B227" s="5" t="s">
        <v>160</v>
      </c>
      <c r="C227" s="34" t="s">
        <v>12</v>
      </c>
      <c r="D227" s="33" t="s">
        <v>162</v>
      </c>
      <c r="E227" s="38" t="s">
        <v>474</v>
      </c>
      <c r="F227" s="49"/>
      <c r="G227" s="116">
        <f t="shared" si="5"/>
        <v>0</v>
      </c>
      <c r="H227" s="3"/>
      <c r="I227" s="6"/>
      <c r="J227" s="102"/>
    </row>
    <row r="228" spans="1:14" ht="37.5" x14ac:dyDescent="0.3">
      <c r="A228" s="44" t="s">
        <v>438</v>
      </c>
      <c r="B228" s="80" t="s">
        <v>298</v>
      </c>
      <c r="C228" s="80" t="s">
        <v>300</v>
      </c>
      <c r="D228" s="16" t="s">
        <v>302</v>
      </c>
      <c r="E228" s="38" t="s">
        <v>398</v>
      </c>
      <c r="F228" s="57" t="s">
        <v>548</v>
      </c>
      <c r="G228" s="115">
        <f>H228+I228</f>
        <v>40000000</v>
      </c>
      <c r="H228" s="6"/>
      <c r="I228" s="6">
        <v>40000000</v>
      </c>
      <c r="J228" s="102"/>
    </row>
    <row r="229" spans="1:14" ht="75" hidden="1" customHeight="1" x14ac:dyDescent="0.3">
      <c r="A229" s="44" t="s">
        <v>497</v>
      </c>
      <c r="B229" s="80" t="s">
        <v>498</v>
      </c>
      <c r="C229" s="80" t="s">
        <v>14</v>
      </c>
      <c r="D229" s="16" t="s">
        <v>499</v>
      </c>
      <c r="E229" s="38" t="s">
        <v>398</v>
      </c>
      <c r="F229" s="57"/>
      <c r="G229" s="115">
        <f t="shared" si="5"/>
        <v>0</v>
      </c>
      <c r="H229" s="6"/>
      <c r="I229" s="6"/>
      <c r="J229" s="102"/>
    </row>
    <row r="230" spans="1:14" ht="55.5" customHeight="1" x14ac:dyDescent="0.2">
      <c r="A230" s="91" t="s">
        <v>148</v>
      </c>
      <c r="B230" s="82"/>
      <c r="C230" s="82"/>
      <c r="D230" s="81" t="s">
        <v>37</v>
      </c>
      <c r="E230" s="81"/>
      <c r="F230" s="65"/>
      <c r="G230" s="112">
        <f t="shared" si="5"/>
        <v>398000</v>
      </c>
      <c r="H230" s="8">
        <f>H233+H234+H241+H236+H238+H239</f>
        <v>199000</v>
      </c>
      <c r="I230" s="8">
        <f>I237+I238</f>
        <v>199000</v>
      </c>
      <c r="J230" s="92">
        <f>J238+J237</f>
        <v>199000</v>
      </c>
    </row>
    <row r="231" spans="1:14" ht="18.75" hidden="1" customHeight="1" x14ac:dyDescent="0.3">
      <c r="A231" s="44"/>
      <c r="B231" s="59"/>
      <c r="C231" s="59"/>
      <c r="D231" s="59"/>
      <c r="E231" s="59"/>
      <c r="F231" s="125"/>
      <c r="G231" s="115">
        <f t="shared" si="5"/>
        <v>0</v>
      </c>
      <c r="H231" s="8"/>
      <c r="I231" s="59"/>
      <c r="J231" s="103"/>
    </row>
    <row r="232" spans="1:14" ht="56.25" hidden="1" customHeight="1" x14ac:dyDescent="0.2">
      <c r="A232" s="44"/>
      <c r="B232" s="5"/>
      <c r="C232" s="5"/>
      <c r="D232" s="27"/>
      <c r="E232" s="21" t="s">
        <v>38</v>
      </c>
      <c r="F232" s="121"/>
      <c r="G232" s="115">
        <f t="shared" si="5"/>
        <v>0</v>
      </c>
      <c r="H232" s="8">
        <f>H238+H254</f>
        <v>0</v>
      </c>
      <c r="I232" s="2"/>
      <c r="J232" s="88"/>
    </row>
    <row r="233" spans="1:14" ht="18.75" hidden="1" customHeight="1" x14ac:dyDescent="0.2">
      <c r="A233" s="44" t="s">
        <v>227</v>
      </c>
      <c r="B233" s="5" t="s">
        <v>228</v>
      </c>
      <c r="C233" s="5" t="s">
        <v>7</v>
      </c>
      <c r="D233" s="35" t="s">
        <v>229</v>
      </c>
      <c r="E233" s="215" t="s">
        <v>382</v>
      </c>
      <c r="F233" s="57" t="s">
        <v>513</v>
      </c>
      <c r="G233" s="115">
        <f t="shared" si="5"/>
        <v>0</v>
      </c>
      <c r="H233" s="2"/>
      <c r="I233" s="2"/>
      <c r="J233" s="88"/>
    </row>
    <row r="234" spans="1:14" ht="18.75" hidden="1" customHeight="1" x14ac:dyDescent="0.2">
      <c r="A234" s="44" t="s">
        <v>304</v>
      </c>
      <c r="B234" s="5" t="s">
        <v>159</v>
      </c>
      <c r="C234" s="5"/>
      <c r="D234" s="35" t="s">
        <v>161</v>
      </c>
      <c r="E234" s="215"/>
      <c r="F234" s="57" t="s">
        <v>513</v>
      </c>
      <c r="G234" s="115">
        <f t="shared" si="5"/>
        <v>199000</v>
      </c>
      <c r="H234" s="2">
        <f>H235</f>
        <v>199000</v>
      </c>
      <c r="I234" s="2">
        <f>I235</f>
        <v>0</v>
      </c>
      <c r="J234" s="88"/>
    </row>
    <row r="235" spans="1:14" ht="117.75" customHeight="1" x14ac:dyDescent="0.2">
      <c r="A235" s="47" t="s">
        <v>305</v>
      </c>
      <c r="B235" s="83" t="s">
        <v>160</v>
      </c>
      <c r="C235" s="83" t="s">
        <v>12</v>
      </c>
      <c r="D235" s="28" t="s">
        <v>162</v>
      </c>
      <c r="E235" s="215"/>
      <c r="F235" s="57" t="s">
        <v>561</v>
      </c>
      <c r="G235" s="115">
        <f t="shared" si="5"/>
        <v>199000</v>
      </c>
      <c r="H235" s="49">
        <v>199000</v>
      </c>
      <c r="I235" s="14"/>
      <c r="J235" s="87"/>
    </row>
    <row r="236" spans="1:14" ht="37.5" hidden="1" customHeight="1" x14ac:dyDescent="0.3">
      <c r="A236" s="44" t="s">
        <v>306</v>
      </c>
      <c r="B236" s="5" t="s">
        <v>308</v>
      </c>
      <c r="C236" s="5"/>
      <c r="D236" s="35" t="s">
        <v>311</v>
      </c>
      <c r="E236" s="38"/>
      <c r="F236" s="129"/>
      <c r="G236" s="115">
        <f t="shared" si="5"/>
        <v>0</v>
      </c>
      <c r="H236" s="4"/>
      <c r="I236" s="4"/>
      <c r="J236" s="85"/>
    </row>
    <row r="237" spans="1:14" ht="75" hidden="1" customHeight="1" x14ac:dyDescent="0.3">
      <c r="A237" s="47" t="s">
        <v>307</v>
      </c>
      <c r="B237" s="11" t="s">
        <v>309</v>
      </c>
      <c r="C237" s="11" t="s">
        <v>310</v>
      </c>
      <c r="D237" s="48" t="s">
        <v>312</v>
      </c>
      <c r="E237" s="38" t="s">
        <v>465</v>
      </c>
      <c r="F237" s="129"/>
      <c r="G237" s="115">
        <f t="shared" si="5"/>
        <v>0</v>
      </c>
      <c r="H237" s="49"/>
      <c r="I237" s="14"/>
      <c r="J237" s="87"/>
    </row>
    <row r="238" spans="1:14" ht="56.25" x14ac:dyDescent="0.3">
      <c r="A238" s="44" t="s">
        <v>230</v>
      </c>
      <c r="B238" s="34" t="s">
        <v>231</v>
      </c>
      <c r="C238" s="34" t="s">
        <v>12</v>
      </c>
      <c r="D238" s="27" t="s">
        <v>232</v>
      </c>
      <c r="E238" s="54" t="s">
        <v>401</v>
      </c>
      <c r="F238" s="57" t="s">
        <v>562</v>
      </c>
      <c r="G238" s="115">
        <f t="shared" si="5"/>
        <v>199000</v>
      </c>
      <c r="H238" s="4"/>
      <c r="I238" s="2">
        <v>199000</v>
      </c>
      <c r="J238" s="88">
        <v>199000</v>
      </c>
    </row>
    <row r="239" spans="1:14" ht="56.25" hidden="1" customHeight="1" x14ac:dyDescent="0.3">
      <c r="A239" s="44" t="s">
        <v>313</v>
      </c>
      <c r="B239" s="34" t="s">
        <v>287</v>
      </c>
      <c r="C239" s="34" t="s">
        <v>12</v>
      </c>
      <c r="D239" s="16" t="s">
        <v>80</v>
      </c>
      <c r="E239" s="38" t="s">
        <v>321</v>
      </c>
      <c r="F239" s="129"/>
      <c r="G239" s="115">
        <f t="shared" si="5"/>
        <v>0</v>
      </c>
      <c r="H239" s="4"/>
      <c r="I239" s="2"/>
      <c r="J239" s="88"/>
    </row>
    <row r="240" spans="1:14" ht="18.75" hidden="1" customHeight="1" x14ac:dyDescent="0.3">
      <c r="A240" s="44" t="s">
        <v>304</v>
      </c>
      <c r="B240" s="5" t="s">
        <v>159</v>
      </c>
      <c r="C240" s="5"/>
      <c r="D240" s="35" t="s">
        <v>161</v>
      </c>
      <c r="E240" s="54"/>
      <c r="F240" s="129"/>
      <c r="G240" s="115">
        <f t="shared" si="5"/>
        <v>0</v>
      </c>
      <c r="H240" s="2">
        <f>H241</f>
        <v>0</v>
      </c>
      <c r="I240" s="2">
        <f>I241</f>
        <v>0</v>
      </c>
      <c r="J240" s="88"/>
    </row>
    <row r="241" spans="1:10" ht="37.5" hidden="1" customHeight="1" x14ac:dyDescent="0.3">
      <c r="A241" s="132" t="s">
        <v>305</v>
      </c>
      <c r="B241" s="133" t="s">
        <v>160</v>
      </c>
      <c r="C241" s="133" t="s">
        <v>12</v>
      </c>
      <c r="D241" s="134" t="s">
        <v>162</v>
      </c>
      <c r="E241" s="152" t="s">
        <v>329</v>
      </c>
      <c r="F241" s="129"/>
      <c r="G241" s="115">
        <f t="shared" si="5"/>
        <v>0</v>
      </c>
      <c r="H241" s="49"/>
      <c r="I241" s="14"/>
      <c r="J241" s="87"/>
    </row>
    <row r="242" spans="1:10" ht="56.25" x14ac:dyDescent="0.35">
      <c r="A242" s="91" t="s">
        <v>413</v>
      </c>
      <c r="B242" s="82"/>
      <c r="C242" s="82"/>
      <c r="D242" s="145" t="s">
        <v>414</v>
      </c>
      <c r="E242" s="146"/>
      <c r="F242" s="149"/>
      <c r="G242" s="147">
        <f>SUM(H242+I242)</f>
        <v>1612500</v>
      </c>
      <c r="H242" s="148">
        <f>SUM(H243:H252)</f>
        <v>394500</v>
      </c>
      <c r="I242" s="148">
        <f>SUM(I243:I252)</f>
        <v>1218000</v>
      </c>
      <c r="J242" s="193">
        <f>SUM(J243:J252)</f>
        <v>1218000</v>
      </c>
    </row>
    <row r="243" spans="1:10" ht="37.5" hidden="1" customHeight="1" x14ac:dyDescent="0.3">
      <c r="A243" s="139" t="s">
        <v>488</v>
      </c>
      <c r="B243" s="140" t="s">
        <v>489</v>
      </c>
      <c r="C243" s="140" t="s">
        <v>99</v>
      </c>
      <c r="D243" s="62" t="s">
        <v>490</v>
      </c>
      <c r="E243" s="151" t="s">
        <v>491</v>
      </c>
      <c r="F243" s="153" t="s">
        <v>492</v>
      </c>
      <c r="G243" s="135">
        <f>H243+I243</f>
        <v>0</v>
      </c>
      <c r="H243" s="164"/>
      <c r="I243" s="164"/>
      <c r="J243" s="138"/>
    </row>
    <row r="244" spans="1:10" ht="75" hidden="1" customHeight="1" x14ac:dyDescent="0.3">
      <c r="A244" s="139" t="s">
        <v>415</v>
      </c>
      <c r="B244" s="140" t="s">
        <v>416</v>
      </c>
      <c r="C244" s="140" t="s">
        <v>99</v>
      </c>
      <c r="D244" s="141" t="s">
        <v>417</v>
      </c>
      <c r="E244" s="151" t="s">
        <v>418</v>
      </c>
      <c r="F244" s="149" t="s">
        <v>450</v>
      </c>
      <c r="G244" s="135">
        <f>H244+I244</f>
        <v>0</v>
      </c>
      <c r="H244" s="136"/>
      <c r="I244" s="137"/>
      <c r="J244" s="138"/>
    </row>
    <row r="245" spans="1:10" ht="75" x14ac:dyDescent="0.3">
      <c r="A245" s="44" t="s">
        <v>415</v>
      </c>
      <c r="B245" s="34" t="s">
        <v>416</v>
      </c>
      <c r="C245" s="34" t="s">
        <v>99</v>
      </c>
      <c r="D245" s="141" t="s">
        <v>417</v>
      </c>
      <c r="E245" s="38" t="s">
        <v>629</v>
      </c>
      <c r="F245" s="149" t="s">
        <v>624</v>
      </c>
      <c r="G245" s="135">
        <f t="shared" ref="G245:G252" si="6">H245+I245</f>
        <v>42500</v>
      </c>
      <c r="H245" s="136">
        <v>23500</v>
      </c>
      <c r="I245" s="137">
        <v>19000</v>
      </c>
      <c r="J245" s="138">
        <f>I245</f>
        <v>19000</v>
      </c>
    </row>
    <row r="246" spans="1:10" ht="75" x14ac:dyDescent="0.3">
      <c r="A246" s="44" t="s">
        <v>415</v>
      </c>
      <c r="B246" s="34" t="s">
        <v>416</v>
      </c>
      <c r="C246" s="34" t="s">
        <v>99</v>
      </c>
      <c r="D246" s="141" t="s">
        <v>417</v>
      </c>
      <c r="E246" s="38" t="s">
        <v>419</v>
      </c>
      <c r="F246" s="149" t="s">
        <v>596</v>
      </c>
      <c r="G246" s="135">
        <f t="shared" si="6"/>
        <v>300000</v>
      </c>
      <c r="H246" s="136">
        <v>300000</v>
      </c>
      <c r="I246" s="137"/>
      <c r="J246" s="138"/>
    </row>
    <row r="247" spans="1:10" ht="75" hidden="1" x14ac:dyDescent="0.3">
      <c r="A247" s="44" t="s">
        <v>415</v>
      </c>
      <c r="B247" s="34" t="s">
        <v>416</v>
      </c>
      <c r="C247" s="34" t="s">
        <v>99</v>
      </c>
      <c r="D247" s="141" t="s">
        <v>417</v>
      </c>
      <c r="E247" s="38" t="s">
        <v>493</v>
      </c>
      <c r="F247" s="149" t="s">
        <v>496</v>
      </c>
      <c r="G247" s="135">
        <f>H247</f>
        <v>0</v>
      </c>
      <c r="H247" s="136"/>
      <c r="I247" s="137"/>
      <c r="J247" s="138"/>
    </row>
    <row r="248" spans="1:10" ht="75" hidden="1" x14ac:dyDescent="0.3">
      <c r="A248" s="44" t="s">
        <v>415</v>
      </c>
      <c r="B248" s="34" t="s">
        <v>416</v>
      </c>
      <c r="C248" s="34" t="s">
        <v>99</v>
      </c>
      <c r="D248" s="141" t="s">
        <v>417</v>
      </c>
      <c r="E248" s="38" t="s">
        <v>420</v>
      </c>
      <c r="F248" s="149" t="s">
        <v>451</v>
      </c>
      <c r="G248" s="135">
        <f t="shared" si="6"/>
        <v>0</v>
      </c>
      <c r="H248" s="136"/>
      <c r="I248" s="137"/>
      <c r="J248" s="138"/>
    </row>
    <row r="249" spans="1:10" ht="75" hidden="1" x14ac:dyDescent="0.3">
      <c r="A249" s="44" t="s">
        <v>415</v>
      </c>
      <c r="B249" s="34" t="s">
        <v>416</v>
      </c>
      <c r="C249" s="34" t="s">
        <v>99</v>
      </c>
      <c r="D249" s="141" t="s">
        <v>417</v>
      </c>
      <c r="E249" s="38" t="s">
        <v>421</v>
      </c>
      <c r="F249" s="149" t="s">
        <v>452</v>
      </c>
      <c r="G249" s="135">
        <f t="shared" si="6"/>
        <v>0</v>
      </c>
      <c r="H249" s="136"/>
      <c r="I249" s="137"/>
      <c r="J249" s="138"/>
    </row>
    <row r="250" spans="1:10" ht="75" x14ac:dyDescent="0.3">
      <c r="A250" s="44" t="s">
        <v>415</v>
      </c>
      <c r="B250" s="34" t="s">
        <v>416</v>
      </c>
      <c r="C250" s="34" t="s">
        <v>99</v>
      </c>
      <c r="D250" s="141" t="s">
        <v>417</v>
      </c>
      <c r="E250" s="38" t="s">
        <v>608</v>
      </c>
      <c r="F250" s="149" t="s">
        <v>612</v>
      </c>
      <c r="G250" s="135">
        <f t="shared" si="6"/>
        <v>270000</v>
      </c>
      <c r="H250" s="136">
        <v>71000</v>
      </c>
      <c r="I250" s="137">
        <v>199000</v>
      </c>
      <c r="J250" s="138">
        <f>I250</f>
        <v>199000</v>
      </c>
    </row>
    <row r="251" spans="1:10" ht="75" x14ac:dyDescent="0.3">
      <c r="A251" s="44" t="s">
        <v>415</v>
      </c>
      <c r="B251" s="34" t="s">
        <v>416</v>
      </c>
      <c r="C251" s="34" t="s">
        <v>99</v>
      </c>
      <c r="D251" s="141" t="s">
        <v>417</v>
      </c>
      <c r="E251" s="38" t="s">
        <v>422</v>
      </c>
      <c r="F251" s="149" t="s">
        <v>589</v>
      </c>
      <c r="G251" s="135">
        <f t="shared" si="6"/>
        <v>1000000</v>
      </c>
      <c r="H251" s="136"/>
      <c r="I251" s="137">
        <v>1000000</v>
      </c>
      <c r="J251" s="138">
        <f>I251</f>
        <v>1000000</v>
      </c>
    </row>
    <row r="252" spans="1:10" ht="75" hidden="1" x14ac:dyDescent="0.3">
      <c r="A252" s="142" t="s">
        <v>415</v>
      </c>
      <c r="B252" s="143" t="s">
        <v>416</v>
      </c>
      <c r="C252" s="143" t="s">
        <v>99</v>
      </c>
      <c r="D252" s="144" t="s">
        <v>417</v>
      </c>
      <c r="E252" s="152" t="s">
        <v>423</v>
      </c>
      <c r="F252" s="149" t="s">
        <v>453</v>
      </c>
      <c r="G252" s="135">
        <f t="shared" si="6"/>
        <v>0</v>
      </c>
      <c r="H252" s="136"/>
      <c r="I252" s="137"/>
      <c r="J252" s="138"/>
    </row>
    <row r="253" spans="1:10" ht="34.9" customHeight="1" thickBot="1" x14ac:dyDescent="0.35">
      <c r="A253" s="104"/>
      <c r="B253" s="105"/>
      <c r="C253" s="105"/>
      <c r="D253" s="106" t="s">
        <v>336</v>
      </c>
      <c r="E253" s="163"/>
      <c r="F253" s="131"/>
      <c r="G253" s="107">
        <f>I253+H253</f>
        <v>825034307</v>
      </c>
      <c r="H253" s="107">
        <f>H15+H71+H79+H110+H145+H149+H155+H168+H203+H230+H242</f>
        <v>255281659</v>
      </c>
      <c r="I253" s="107">
        <f>I15+I71+I79+I110+I145+I149+I155+I168+I203+I230+I242</f>
        <v>569752648</v>
      </c>
      <c r="J253" s="108">
        <f>J15+J79+J110+J168+J203+J230+J242</f>
        <v>529355245</v>
      </c>
    </row>
    <row r="254" spans="1:10" x14ac:dyDescent="0.2">
      <c r="D254" s="29"/>
      <c r="I254" s="119"/>
      <c r="J254" s="119"/>
    </row>
    <row r="255" spans="1:10" x14ac:dyDescent="0.2">
      <c r="G255" s="186"/>
      <c r="J255" s="119"/>
    </row>
    <row r="256" spans="1:10" ht="21.75" customHeight="1" x14ac:dyDescent="0.3">
      <c r="A256" s="46"/>
      <c r="B256" s="26" t="s">
        <v>630</v>
      </c>
      <c r="C256" s="36"/>
      <c r="D256" s="26"/>
      <c r="E256" s="26"/>
      <c r="F256" s="114"/>
      <c r="G256" s="114"/>
      <c r="H256" s="37"/>
      <c r="I256" s="26" t="s">
        <v>631</v>
      </c>
      <c r="J256" s="26"/>
    </row>
    <row r="257" spans="1:10" ht="18.75" x14ac:dyDescent="0.3">
      <c r="A257" s="46"/>
      <c r="B257" s="26"/>
      <c r="C257" s="26"/>
      <c r="D257" s="26"/>
      <c r="E257" s="26"/>
      <c r="F257" s="114"/>
      <c r="G257" s="114"/>
      <c r="H257" s="26"/>
      <c r="I257" s="26"/>
      <c r="J257" s="26"/>
    </row>
    <row r="258" spans="1:10" ht="24" customHeight="1" x14ac:dyDescent="0.3">
      <c r="A258" s="46"/>
      <c r="B258" s="216" t="s">
        <v>632</v>
      </c>
      <c r="C258" s="216"/>
      <c r="D258" s="216"/>
      <c r="E258" s="26"/>
      <c r="F258" s="114"/>
      <c r="G258" s="114"/>
      <c r="H258" s="26"/>
      <c r="I258" s="26" t="s">
        <v>633</v>
      </c>
      <c r="J258" s="26"/>
    </row>
    <row r="260" spans="1:10" ht="12.75" hidden="1" customHeight="1" x14ac:dyDescent="0.2"/>
    <row r="265" spans="1:10" x14ac:dyDescent="0.2">
      <c r="H265" s="119"/>
    </row>
  </sheetData>
  <sheetProtection selectLockedCells="1" selectUnlockedCells="1"/>
  <mergeCells count="25">
    <mergeCell ref="E233:E235"/>
    <mergeCell ref="B258:D258"/>
    <mergeCell ref="E118:E121"/>
    <mergeCell ref="F119:F121"/>
    <mergeCell ref="E123:E125"/>
    <mergeCell ref="F123:F125"/>
    <mergeCell ref="E160:E166"/>
    <mergeCell ref="F161:F164"/>
    <mergeCell ref="H12:H13"/>
    <mergeCell ref="I12:J12"/>
    <mergeCell ref="E43:E45"/>
    <mergeCell ref="E83:E86"/>
    <mergeCell ref="F83:F86"/>
    <mergeCell ref="F12:F13"/>
    <mergeCell ref="G12:G13"/>
    <mergeCell ref="E111:E117"/>
    <mergeCell ref="F112:F117"/>
    <mergeCell ref="H5:J6"/>
    <mergeCell ref="A7:J7"/>
    <mergeCell ref="A8:J8"/>
    <mergeCell ref="A12:A13"/>
    <mergeCell ref="B12:B13"/>
    <mergeCell ref="C12:C13"/>
    <mergeCell ref="D12:D13"/>
    <mergeCell ref="E12:E13"/>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5" orientation="portrait" verticalDpi="300"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2020-12-14T10:51:55Z</cp:lastPrinted>
  <dcterms:created xsi:type="dcterms:W3CDTF">2016-01-05T10:54:52Z</dcterms:created>
  <dcterms:modified xsi:type="dcterms:W3CDTF">2021-08-16T07:10:39Z</dcterms:modified>
</cp:coreProperties>
</file>