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рактика\2018_45\"/>
    </mc:Choice>
  </mc:AlternateContent>
  <xr:revisionPtr revIDLastSave="0" documentId="8_{93DE98EC-8002-42C5-9751-D91001B7AAA5}" xr6:coauthVersionLast="37" xr6:coauthVersionMax="37" xr10:uidLastSave="{00000000-0000-0000-0000-000000000000}"/>
  <bookViews>
    <workbookView xWindow="0" yWindow="0" windowWidth="20490" windowHeight="6945" tabRatio="685"/>
  </bookViews>
  <sheets>
    <sheet name="Дод 3 ПЦМ" sheetId="4" r:id="rId1"/>
    <sheet name="Лист1" sheetId="5" r:id="rId2"/>
  </sheets>
  <definedNames>
    <definedName name="_xlnm.Print_Titles" localSheetId="0">'Дод 3 ПЦМ'!$9:$13</definedName>
    <definedName name="_xlnm.Print_Area" localSheetId="0">'Дод 3 ПЦМ'!$A$1:$P$312</definedName>
  </definedNames>
  <calcPr calcId="179021" fullCalcOnLoad="1"/>
</workbook>
</file>

<file path=xl/calcChain.xml><?xml version="1.0" encoding="utf-8"?>
<calcChain xmlns="http://schemas.openxmlformats.org/spreadsheetml/2006/main">
  <c r="N288" i="4" l="1"/>
  <c r="J288" i="4"/>
  <c r="P288" i="4"/>
  <c r="E179" i="4"/>
  <c r="E114" i="4" s="1"/>
  <c r="P114" i="4" s="1"/>
  <c r="E102" i="4"/>
  <c r="P102" i="4" s="1"/>
  <c r="P83" i="4"/>
  <c r="E83" i="4"/>
  <c r="P76" i="4"/>
  <c r="K254" i="4"/>
  <c r="L254" i="4"/>
  <c r="L230" i="4" s="1"/>
  <c r="M254" i="4"/>
  <c r="N254" i="4"/>
  <c r="O254" i="4"/>
  <c r="J255" i="4"/>
  <c r="J254" i="4"/>
  <c r="P254" i="4" s="1"/>
  <c r="F66" i="4"/>
  <c r="E66" i="4"/>
  <c r="P106" i="4"/>
  <c r="F246" i="4"/>
  <c r="E267" i="4"/>
  <c r="F265" i="4"/>
  <c r="I265" i="4"/>
  <c r="E264" i="4"/>
  <c r="O84" i="4"/>
  <c r="N84" i="4" s="1"/>
  <c r="N112" i="4"/>
  <c r="J112" i="4"/>
  <c r="P112" i="4" s="1"/>
  <c r="N78" i="4"/>
  <c r="J78" i="4"/>
  <c r="F100" i="4"/>
  <c r="E72" i="4"/>
  <c r="P72" i="4" s="1"/>
  <c r="E112" i="4"/>
  <c r="E111" i="4"/>
  <c r="E293" i="4"/>
  <c r="E301" i="4"/>
  <c r="E300" i="4"/>
  <c r="N299" i="4"/>
  <c r="J299" i="4"/>
  <c r="P299" i="4" s="1"/>
  <c r="N298" i="4"/>
  <c r="J298" i="4"/>
  <c r="P298" i="4" s="1"/>
  <c r="K295" i="4"/>
  <c r="L295" i="4"/>
  <c r="M295" i="4"/>
  <c r="O295" i="4"/>
  <c r="N297" i="4"/>
  <c r="J297" i="4"/>
  <c r="P297" i="4" s="1"/>
  <c r="E297" i="4"/>
  <c r="O281" i="4"/>
  <c r="N281" i="4"/>
  <c r="J281" i="4"/>
  <c r="N116" i="4"/>
  <c r="J116" i="4"/>
  <c r="N171" i="4"/>
  <c r="J171" i="4" s="1"/>
  <c r="O169" i="4"/>
  <c r="O187" i="4"/>
  <c r="O186" i="4"/>
  <c r="N186" i="4"/>
  <c r="J186" i="4"/>
  <c r="N187" i="4"/>
  <c r="J187" i="4"/>
  <c r="N188" i="4"/>
  <c r="J188" i="4" s="1"/>
  <c r="E185" i="4"/>
  <c r="E186" i="4"/>
  <c r="E187" i="4"/>
  <c r="E188" i="4"/>
  <c r="J185" i="4"/>
  <c r="E283" i="4"/>
  <c r="E284" i="4"/>
  <c r="N283" i="4"/>
  <c r="J283" i="4"/>
  <c r="N284" i="4"/>
  <c r="J284" i="4"/>
  <c r="N109" i="4"/>
  <c r="J109" i="4"/>
  <c r="P109" i="4" s="1"/>
  <c r="N108" i="4"/>
  <c r="E108" i="4"/>
  <c r="F107" i="4"/>
  <c r="G107" i="4"/>
  <c r="H107" i="4"/>
  <c r="I107" i="4"/>
  <c r="K107" i="4"/>
  <c r="L107" i="4"/>
  <c r="M107" i="4"/>
  <c r="O107" i="4"/>
  <c r="F166" i="4"/>
  <c r="E166" i="4" s="1"/>
  <c r="P166" i="4" s="1"/>
  <c r="E235" i="4"/>
  <c r="F303" i="4"/>
  <c r="F302" i="4" s="1"/>
  <c r="G303" i="4"/>
  <c r="G302" i="4"/>
  <c r="H303" i="4"/>
  <c r="H302" i="4" s="1"/>
  <c r="I303" i="4"/>
  <c r="I302" i="4" s="1"/>
  <c r="N307" i="4"/>
  <c r="J307" i="4"/>
  <c r="P307" i="4"/>
  <c r="K303" i="4"/>
  <c r="K302" i="4"/>
  <c r="L303" i="4"/>
  <c r="L302" i="4"/>
  <c r="M303" i="4"/>
  <c r="M302" i="4"/>
  <c r="O303" i="4"/>
  <c r="O302" i="4"/>
  <c r="E305" i="4"/>
  <c r="P305" i="4"/>
  <c r="F114" i="4"/>
  <c r="F68" i="4"/>
  <c r="G68" i="4"/>
  <c r="H68" i="4"/>
  <c r="I68" i="4"/>
  <c r="P179" i="4"/>
  <c r="F41" i="4"/>
  <c r="G41" i="4"/>
  <c r="H41" i="4"/>
  <c r="I41" i="4"/>
  <c r="K41" i="4"/>
  <c r="L41" i="4"/>
  <c r="M41" i="4"/>
  <c r="O41" i="4"/>
  <c r="N46" i="4"/>
  <c r="J46" i="4"/>
  <c r="J41" i="4"/>
  <c r="E46" i="4"/>
  <c r="N286" i="4"/>
  <c r="J286" i="4"/>
  <c r="P286" i="4"/>
  <c r="O69" i="4"/>
  <c r="N69" i="4" s="1"/>
  <c r="J69" i="4" s="1"/>
  <c r="P69" i="4" s="1"/>
  <c r="N111" i="4"/>
  <c r="J111" i="4" s="1"/>
  <c r="N285" i="4"/>
  <c r="J285" i="4"/>
  <c r="P285" i="4" s="1"/>
  <c r="N104" i="4"/>
  <c r="J104" i="4"/>
  <c r="N105" i="4"/>
  <c r="J105" i="4"/>
  <c r="J68" i="4"/>
  <c r="N110" i="4"/>
  <c r="J110" i="4" s="1"/>
  <c r="E110" i="4"/>
  <c r="N228" i="4"/>
  <c r="J228" i="4" s="1"/>
  <c r="P228" i="4" s="1"/>
  <c r="F226" i="4"/>
  <c r="G226" i="4"/>
  <c r="H226" i="4"/>
  <c r="I226" i="4"/>
  <c r="K226" i="4"/>
  <c r="L226" i="4"/>
  <c r="M226" i="4"/>
  <c r="O226" i="4"/>
  <c r="E228" i="4"/>
  <c r="F40" i="4"/>
  <c r="G40" i="4"/>
  <c r="H40" i="4"/>
  <c r="I40" i="4"/>
  <c r="K40" i="4"/>
  <c r="L40" i="4"/>
  <c r="M40" i="4"/>
  <c r="O40" i="4"/>
  <c r="N306" i="4"/>
  <c r="N303" i="4" s="1"/>
  <c r="J306" i="4"/>
  <c r="P306" i="4" s="1"/>
  <c r="E281" i="4"/>
  <c r="E282" i="4"/>
  <c r="N282" i="4"/>
  <c r="J282" i="4"/>
  <c r="P282" i="4" s="1"/>
  <c r="E193" i="4"/>
  <c r="P193" i="4"/>
  <c r="O66" i="4"/>
  <c r="N66" i="4"/>
  <c r="J66" i="4" s="1"/>
  <c r="N89" i="4"/>
  <c r="J89" i="4"/>
  <c r="E23" i="4"/>
  <c r="N23" i="4"/>
  <c r="J23" i="4"/>
  <c r="E308" i="4"/>
  <c r="P308" i="4"/>
  <c r="N51" i="4"/>
  <c r="N308" i="4"/>
  <c r="J308" i="4"/>
  <c r="J289" i="4"/>
  <c r="P289" i="4" s="1"/>
  <c r="O67" i="4"/>
  <c r="N82" i="4"/>
  <c r="N67" i="4" s="1"/>
  <c r="J82" i="4"/>
  <c r="N77" i="4"/>
  <c r="J67" i="4"/>
  <c r="P67" i="4" s="1"/>
  <c r="P95" i="4"/>
  <c r="P96" i="4"/>
  <c r="P99" i="4"/>
  <c r="E105" i="4"/>
  <c r="E67" i="4"/>
  <c r="F65" i="4"/>
  <c r="E65" i="4"/>
  <c r="O39" i="4"/>
  <c r="F39" i="4"/>
  <c r="E39" i="4"/>
  <c r="L38" i="4"/>
  <c r="M38" i="4"/>
  <c r="O38" i="4"/>
  <c r="K38" i="4"/>
  <c r="J38" i="4" s="1"/>
  <c r="P38" i="4" s="1"/>
  <c r="F38" i="4"/>
  <c r="E38" i="4"/>
  <c r="G37" i="4"/>
  <c r="F37" i="4"/>
  <c r="E37" i="4" s="1"/>
  <c r="N26" i="4"/>
  <c r="N27" i="4"/>
  <c r="J301" i="4"/>
  <c r="J300" i="4"/>
  <c r="N287" i="4"/>
  <c r="J287" i="4" s="1"/>
  <c r="P287" i="4" s="1"/>
  <c r="N199" i="4"/>
  <c r="J199" i="4"/>
  <c r="N251" i="4"/>
  <c r="J251" i="4" s="1"/>
  <c r="P251" i="4" s="1"/>
  <c r="N252" i="4"/>
  <c r="J252" i="4"/>
  <c r="P252" i="4"/>
  <c r="N253" i="4"/>
  <c r="J253" i="4"/>
  <c r="L31" i="4"/>
  <c r="M31" i="4"/>
  <c r="N31" i="4"/>
  <c r="K31" i="4"/>
  <c r="J31" i="4"/>
  <c r="P31" i="4"/>
  <c r="N30" i="4"/>
  <c r="J30" i="4"/>
  <c r="J32" i="4"/>
  <c r="P32" i="4"/>
  <c r="E232" i="4"/>
  <c r="E240" i="4"/>
  <c r="N240" i="4"/>
  <c r="J240" i="4"/>
  <c r="P240" i="4" s="1"/>
  <c r="E89" i="4"/>
  <c r="E199" i="4"/>
  <c r="P199" i="4"/>
  <c r="F194" i="4"/>
  <c r="G194" i="4"/>
  <c r="H194" i="4"/>
  <c r="I194" i="4"/>
  <c r="K194" i="4"/>
  <c r="K115" i="4" s="1"/>
  <c r="K113" i="4" s="1"/>
  <c r="L194" i="4"/>
  <c r="M194" i="4"/>
  <c r="N194" i="4"/>
  <c r="O194" i="4"/>
  <c r="J195" i="4"/>
  <c r="J194" i="4"/>
  <c r="E195" i="4"/>
  <c r="E194" i="4"/>
  <c r="P194" i="4" s="1"/>
  <c r="F300" i="4"/>
  <c r="F291" i="4"/>
  <c r="F290" i="4"/>
  <c r="G300" i="4"/>
  <c r="G291" i="4"/>
  <c r="G290" i="4"/>
  <c r="H300" i="4"/>
  <c r="H291" i="4" s="1"/>
  <c r="H290" i="4" s="1"/>
  <c r="I300" i="4"/>
  <c r="I291" i="4" s="1"/>
  <c r="I290" i="4" s="1"/>
  <c r="K300" i="4"/>
  <c r="L300" i="4"/>
  <c r="L291" i="4"/>
  <c r="L290" i="4" s="1"/>
  <c r="L265" i="4"/>
  <c r="M300" i="4"/>
  <c r="M265" i="4"/>
  <c r="N300" i="4"/>
  <c r="O300" i="4"/>
  <c r="O291" i="4" s="1"/>
  <c r="O290" i="4" s="1"/>
  <c r="E296" i="4"/>
  <c r="N227" i="4"/>
  <c r="E227" i="4"/>
  <c r="F167" i="4"/>
  <c r="E167" i="4"/>
  <c r="P167" i="4"/>
  <c r="E165" i="4"/>
  <c r="P165" i="4"/>
  <c r="F163" i="4"/>
  <c r="E163" i="4"/>
  <c r="P163" i="4" s="1"/>
  <c r="F161" i="4"/>
  <c r="E161" i="4"/>
  <c r="P161" i="4" s="1"/>
  <c r="E168" i="4"/>
  <c r="P168" i="4"/>
  <c r="E164" i="4"/>
  <c r="P164" i="4" s="1"/>
  <c r="E162" i="4"/>
  <c r="P162" i="4"/>
  <c r="E160" i="4"/>
  <c r="P160" i="4" s="1"/>
  <c r="F159" i="4"/>
  <c r="E159" i="4"/>
  <c r="P159" i="4"/>
  <c r="E151" i="4"/>
  <c r="F119" i="4"/>
  <c r="E119" i="4"/>
  <c r="N86" i="4"/>
  <c r="J86" i="4" s="1"/>
  <c r="N87" i="4"/>
  <c r="J87" i="4"/>
  <c r="N88" i="4"/>
  <c r="J88" i="4" s="1"/>
  <c r="E86" i="4"/>
  <c r="E87" i="4"/>
  <c r="E88" i="4"/>
  <c r="P88" i="4" s="1"/>
  <c r="E97" i="4"/>
  <c r="O209" i="4"/>
  <c r="N210" i="4"/>
  <c r="J210" i="4"/>
  <c r="N211" i="4"/>
  <c r="J211" i="4" s="1"/>
  <c r="L209" i="4"/>
  <c r="L203" i="4"/>
  <c r="L202" i="4" s="1"/>
  <c r="M209" i="4"/>
  <c r="M203" i="4"/>
  <c r="M202" i="4"/>
  <c r="K209" i="4"/>
  <c r="K203" i="4"/>
  <c r="K202" i="4"/>
  <c r="G209" i="4"/>
  <c r="G203" i="4" s="1"/>
  <c r="G202" i="4" s="1"/>
  <c r="H209" i="4"/>
  <c r="H203" i="4" s="1"/>
  <c r="H202" i="4" s="1"/>
  <c r="I209" i="4"/>
  <c r="I203" i="4"/>
  <c r="I202" i="4" s="1"/>
  <c r="F209" i="4"/>
  <c r="E210" i="4"/>
  <c r="E211" i="4"/>
  <c r="O191" i="4"/>
  <c r="N191" i="4" s="1"/>
  <c r="J191" i="4"/>
  <c r="N192" i="4"/>
  <c r="J192" i="4" s="1"/>
  <c r="F191" i="4"/>
  <c r="E191" i="4"/>
  <c r="E192" i="4"/>
  <c r="P192" i="4" s="1"/>
  <c r="O100" i="4"/>
  <c r="N101" i="4"/>
  <c r="J101" i="4"/>
  <c r="P101" i="4" s="1"/>
  <c r="N103" i="4"/>
  <c r="J103" i="4"/>
  <c r="L100" i="4"/>
  <c r="M100" i="4"/>
  <c r="M70" i="4" s="1"/>
  <c r="K100" i="4"/>
  <c r="G100" i="4"/>
  <c r="H100" i="4"/>
  <c r="I100" i="4"/>
  <c r="E101" i="4"/>
  <c r="E103" i="4"/>
  <c r="E60" i="4"/>
  <c r="E62" i="4"/>
  <c r="O59" i="4"/>
  <c r="N59" i="4"/>
  <c r="F59" i="4"/>
  <c r="F42" i="4"/>
  <c r="F36" i="4"/>
  <c r="N60" i="4"/>
  <c r="J60" i="4" s="1"/>
  <c r="N62" i="4"/>
  <c r="J62" i="4"/>
  <c r="L59" i="4"/>
  <c r="L42" i="4" s="1"/>
  <c r="L36" i="4" s="1"/>
  <c r="M59" i="4"/>
  <c r="M42" i="4"/>
  <c r="M36" i="4" s="1"/>
  <c r="K59" i="4"/>
  <c r="K42" i="4"/>
  <c r="K36" i="4"/>
  <c r="G59" i="4"/>
  <c r="G42" i="4"/>
  <c r="G36" i="4"/>
  <c r="G169" i="4"/>
  <c r="H59" i="4"/>
  <c r="H42" i="4"/>
  <c r="H36" i="4"/>
  <c r="H169" i="4"/>
  <c r="H172" i="4"/>
  <c r="H222" i="4"/>
  <c r="H224" i="4"/>
  <c r="H265" i="4"/>
  <c r="I59" i="4"/>
  <c r="E59" i="4" s="1"/>
  <c r="P59" i="4" s="1"/>
  <c r="N72" i="4"/>
  <c r="N55" i="4"/>
  <c r="J55" i="4"/>
  <c r="E55" i="4"/>
  <c r="P55" i="4" s="1"/>
  <c r="N45" i="4"/>
  <c r="J45" i="4"/>
  <c r="E45" i="4"/>
  <c r="P45" i="4" s="1"/>
  <c r="N44" i="4"/>
  <c r="E44" i="4"/>
  <c r="N215" i="4"/>
  <c r="J215" i="4" s="1"/>
  <c r="N216" i="4"/>
  <c r="J216" i="4"/>
  <c r="N218" i="4"/>
  <c r="J218" i="4" s="1"/>
  <c r="N219" i="4"/>
  <c r="J219" i="4"/>
  <c r="P219" i="4" s="1"/>
  <c r="N221" i="4"/>
  <c r="J221" i="4"/>
  <c r="N223" i="4"/>
  <c r="J223" i="4"/>
  <c r="P223" i="4" s="1"/>
  <c r="E223" i="4"/>
  <c r="N225" i="4"/>
  <c r="J225" i="4"/>
  <c r="E225" i="4"/>
  <c r="P225" i="4" s="1"/>
  <c r="N232" i="4"/>
  <c r="J232" i="4" s="1"/>
  <c r="N234" i="4"/>
  <c r="J234" i="4"/>
  <c r="N235" i="4"/>
  <c r="J235" i="4"/>
  <c r="N236" i="4"/>
  <c r="J236" i="4" s="1"/>
  <c r="P236" i="4" s="1"/>
  <c r="N237" i="4"/>
  <c r="J237" i="4"/>
  <c r="P237" i="4" s="1"/>
  <c r="N238" i="4"/>
  <c r="J238" i="4" s="1"/>
  <c r="N239" i="4"/>
  <c r="J239" i="4"/>
  <c r="P239" i="4" s="1"/>
  <c r="N241" i="4"/>
  <c r="J241" i="4"/>
  <c r="N242" i="4"/>
  <c r="J242" i="4"/>
  <c r="P242" i="4" s="1"/>
  <c r="N244" i="4"/>
  <c r="J244" i="4" s="1"/>
  <c r="N245" i="4"/>
  <c r="J245" i="4"/>
  <c r="N247" i="4"/>
  <c r="J247" i="4" s="1"/>
  <c r="N248" i="4"/>
  <c r="J248" i="4" s="1"/>
  <c r="N249" i="4"/>
  <c r="J249" i="4"/>
  <c r="N250" i="4"/>
  <c r="J250" i="4" s="1"/>
  <c r="P250" i="4" s="1"/>
  <c r="N231" i="4"/>
  <c r="J231" i="4"/>
  <c r="O233" i="4"/>
  <c r="N233" i="4" s="1"/>
  <c r="O246" i="4"/>
  <c r="N271" i="4"/>
  <c r="J271" i="4"/>
  <c r="P271" i="4" s="1"/>
  <c r="N272" i="4"/>
  <c r="J272" i="4" s="1"/>
  <c r="N273" i="4"/>
  <c r="J273" i="4" s="1"/>
  <c r="N264" i="4"/>
  <c r="J264" i="4"/>
  <c r="P264" i="4"/>
  <c r="N266" i="4"/>
  <c r="J266" i="4" s="1"/>
  <c r="F215" i="4"/>
  <c r="E215" i="4"/>
  <c r="E236" i="4"/>
  <c r="E237" i="4"/>
  <c r="E238" i="4"/>
  <c r="P238" i="4" s="1"/>
  <c r="E234" i="4"/>
  <c r="E98" i="4"/>
  <c r="P98" i="4"/>
  <c r="E304" i="4"/>
  <c r="G65" i="4"/>
  <c r="H65" i="4"/>
  <c r="I65" i="4"/>
  <c r="G220" i="4"/>
  <c r="H220" i="4"/>
  <c r="I220" i="4"/>
  <c r="K220" i="4"/>
  <c r="L220" i="4"/>
  <c r="M220" i="4"/>
  <c r="O220" i="4"/>
  <c r="N220" i="4"/>
  <c r="F220" i="4"/>
  <c r="E220" i="4"/>
  <c r="E221" i="4"/>
  <c r="L270" i="4"/>
  <c r="M270" i="4"/>
  <c r="O270" i="4"/>
  <c r="N270" i="4" s="1"/>
  <c r="K270" i="4"/>
  <c r="E273" i="4"/>
  <c r="E271" i="4"/>
  <c r="E272" i="4"/>
  <c r="F274" i="4"/>
  <c r="G274" i="4"/>
  <c r="H274" i="4"/>
  <c r="I274" i="4"/>
  <c r="K274" i="4"/>
  <c r="L274" i="4"/>
  <c r="L257" i="4"/>
  <c r="L256" i="4" s="1"/>
  <c r="M274" i="4"/>
  <c r="O274" i="4"/>
  <c r="O265" i="4"/>
  <c r="N265" i="4" s="1"/>
  <c r="J265" i="4" s="1"/>
  <c r="K265" i="4"/>
  <c r="G265" i="4"/>
  <c r="E266" i="4"/>
  <c r="P266" i="4" s="1"/>
  <c r="L233" i="4"/>
  <c r="M233" i="4"/>
  <c r="K233" i="4"/>
  <c r="I233" i="4"/>
  <c r="G233" i="4"/>
  <c r="H233" i="4"/>
  <c r="F233" i="4"/>
  <c r="L246" i="4"/>
  <c r="M246" i="4"/>
  <c r="K246" i="4"/>
  <c r="G246" i="4"/>
  <c r="H246" i="4"/>
  <c r="H230" i="4"/>
  <c r="H229" i="4"/>
  <c r="I246" i="4"/>
  <c r="E246" i="4" s="1"/>
  <c r="E249" i="4"/>
  <c r="E247" i="4"/>
  <c r="P247" i="4" s="1"/>
  <c r="E248" i="4"/>
  <c r="L243" i="4"/>
  <c r="L229" i="4"/>
  <c r="M243" i="4"/>
  <c r="O243" i="4"/>
  <c r="N243" i="4"/>
  <c r="K243" i="4"/>
  <c r="G243" i="4"/>
  <c r="G230" i="4" s="1"/>
  <c r="H243" i="4"/>
  <c r="I243" i="4"/>
  <c r="I230" i="4"/>
  <c r="I229" i="4"/>
  <c r="E244" i="4"/>
  <c r="F243" i="4"/>
  <c r="E243" i="4"/>
  <c r="E245" i="4"/>
  <c r="P245" i="4" s="1"/>
  <c r="L124" i="4"/>
  <c r="M124" i="4"/>
  <c r="N124" i="4"/>
  <c r="J124" i="4" s="1"/>
  <c r="O124" i="4"/>
  <c r="K124" i="4"/>
  <c r="J122" i="4"/>
  <c r="J123" i="4"/>
  <c r="G124" i="4"/>
  <c r="G115" i="4" s="1"/>
  <c r="G113" i="4" s="1"/>
  <c r="H124" i="4"/>
  <c r="I124" i="4"/>
  <c r="F124" i="4"/>
  <c r="E124" i="4"/>
  <c r="P124" i="4" s="1"/>
  <c r="L117" i="4"/>
  <c r="M117" i="4"/>
  <c r="N117" i="4"/>
  <c r="O117" i="4"/>
  <c r="K117" i="4"/>
  <c r="G117" i="4"/>
  <c r="H117" i="4"/>
  <c r="I117" i="4"/>
  <c r="E117" i="4" s="1"/>
  <c r="F117" i="4"/>
  <c r="L92" i="4"/>
  <c r="L70" i="4"/>
  <c r="L64" i="4" s="1"/>
  <c r="M92" i="4"/>
  <c r="O92" i="4"/>
  <c r="K92" i="4"/>
  <c r="J92" i="4" s="1"/>
  <c r="N94" i="4"/>
  <c r="J94" i="4"/>
  <c r="N97" i="4"/>
  <c r="J97" i="4"/>
  <c r="E94" i="4"/>
  <c r="P94" i="4"/>
  <c r="G92" i="4"/>
  <c r="H92" i="4"/>
  <c r="I92" i="4"/>
  <c r="E92" i="4" s="1"/>
  <c r="F92" i="4"/>
  <c r="P92" i="4"/>
  <c r="N73" i="4"/>
  <c r="J73" i="4" s="1"/>
  <c r="N74" i="4"/>
  <c r="J74" i="4"/>
  <c r="N75" i="4"/>
  <c r="J75" i="4" s="1"/>
  <c r="N79" i="4"/>
  <c r="J79" i="4"/>
  <c r="N80" i="4"/>
  <c r="J80" i="4" s="1"/>
  <c r="N81" i="4"/>
  <c r="J81" i="4"/>
  <c r="P81" i="4" s="1"/>
  <c r="N90" i="4"/>
  <c r="J90" i="4" s="1"/>
  <c r="N91" i="4"/>
  <c r="J91" i="4"/>
  <c r="P91" i="4" s="1"/>
  <c r="N85" i="4"/>
  <c r="J85" i="4" s="1"/>
  <c r="P85" i="4" s="1"/>
  <c r="N93" i="4"/>
  <c r="J93" i="4"/>
  <c r="N100" i="4"/>
  <c r="J100" i="4" s="1"/>
  <c r="N71" i="4"/>
  <c r="J71" i="4"/>
  <c r="E71" i="4"/>
  <c r="N43" i="4"/>
  <c r="J43" i="4"/>
  <c r="N47" i="4"/>
  <c r="J47" i="4"/>
  <c r="N48" i="4"/>
  <c r="J48" i="4"/>
  <c r="N49" i="4"/>
  <c r="J49" i="4"/>
  <c r="N50" i="4"/>
  <c r="N38" i="4"/>
  <c r="N52" i="4"/>
  <c r="J52" i="4"/>
  <c r="N53" i="4"/>
  <c r="J53" i="4"/>
  <c r="N54" i="4"/>
  <c r="J54" i="4"/>
  <c r="N56" i="4"/>
  <c r="J56" i="4"/>
  <c r="P56" i="4" s="1"/>
  <c r="N57" i="4"/>
  <c r="J57" i="4"/>
  <c r="N58" i="4"/>
  <c r="J58" i="4"/>
  <c r="N63" i="4"/>
  <c r="J63" i="4"/>
  <c r="P63" i="4" s="1"/>
  <c r="L84" i="4"/>
  <c r="M84" i="4"/>
  <c r="M64" i="4"/>
  <c r="K84" i="4"/>
  <c r="E85" i="4"/>
  <c r="G84" i="4"/>
  <c r="G70" i="4" s="1"/>
  <c r="G64" i="4" s="1"/>
  <c r="H84" i="4"/>
  <c r="H70" i="4" s="1"/>
  <c r="H64" i="4" s="1"/>
  <c r="I84" i="4"/>
  <c r="F84" i="4"/>
  <c r="L25" i="4"/>
  <c r="M25" i="4"/>
  <c r="O25" i="4"/>
  <c r="K25" i="4"/>
  <c r="I25" i="4"/>
  <c r="G25" i="4"/>
  <c r="H25" i="4"/>
  <c r="F25" i="4"/>
  <c r="E25" i="4"/>
  <c r="E27" i="4"/>
  <c r="E26" i="4"/>
  <c r="N35" i="4"/>
  <c r="J35" i="4"/>
  <c r="P35" i="4" s="1"/>
  <c r="E35" i="4"/>
  <c r="N20" i="4"/>
  <c r="J20" i="4"/>
  <c r="N21" i="4"/>
  <c r="J21" i="4"/>
  <c r="P21" i="4"/>
  <c r="N24" i="4"/>
  <c r="J24" i="4" s="1"/>
  <c r="N22" i="4"/>
  <c r="J22" i="4"/>
  <c r="P22" i="4" s="1"/>
  <c r="N29" i="4"/>
  <c r="J29" i="4" s="1"/>
  <c r="L33" i="4"/>
  <c r="M33" i="4"/>
  <c r="O33" i="4"/>
  <c r="O15" i="4"/>
  <c r="O14" i="4"/>
  <c r="G33" i="4"/>
  <c r="G15" i="4" s="1"/>
  <c r="G14" i="4" s="1"/>
  <c r="H33" i="4"/>
  <c r="I33" i="4"/>
  <c r="E34" i="4"/>
  <c r="F33" i="4"/>
  <c r="E33" i="4" s="1"/>
  <c r="P33" i="4" s="1"/>
  <c r="F182" i="4"/>
  <c r="F190" i="4"/>
  <c r="E190" i="4"/>
  <c r="P190" i="4" s="1"/>
  <c r="E207" i="4"/>
  <c r="F276" i="4"/>
  <c r="F257" i="4" s="1"/>
  <c r="F256" i="4" s="1"/>
  <c r="F295" i="4"/>
  <c r="F222" i="4"/>
  <c r="E222" i="4"/>
  <c r="F224" i="4"/>
  <c r="F213" i="4" s="1"/>
  <c r="F212" i="4" s="1"/>
  <c r="F217" i="4"/>
  <c r="F172" i="4"/>
  <c r="F169" i="4"/>
  <c r="F115" i="4" s="1"/>
  <c r="F138" i="4"/>
  <c r="F133" i="4"/>
  <c r="F175" i="4"/>
  <c r="F200" i="4"/>
  <c r="F197" i="4" s="1"/>
  <c r="F196" i="4" s="1"/>
  <c r="F17" i="4"/>
  <c r="F19" i="4"/>
  <c r="E205" i="4"/>
  <c r="E206" i="4"/>
  <c r="E208" i="4"/>
  <c r="P208" i="4" s="1"/>
  <c r="E204" i="4"/>
  <c r="E258" i="4"/>
  <c r="E259" i="4"/>
  <c r="N259" i="4"/>
  <c r="J259" i="4" s="1"/>
  <c r="E260" i="4"/>
  <c r="E261" i="4"/>
  <c r="E262" i="4"/>
  <c r="E263" i="4"/>
  <c r="E275" i="4"/>
  <c r="E274" i="4"/>
  <c r="E277" i="4"/>
  <c r="E276" i="4" s="1"/>
  <c r="E278" i="4"/>
  <c r="E268" i="4"/>
  <c r="E280" i="4"/>
  <c r="E287" i="4"/>
  <c r="E269" i="4"/>
  <c r="E270" i="4"/>
  <c r="E231" i="4"/>
  <c r="P231" i="4"/>
  <c r="E241" i="4"/>
  <c r="P241" i="4" s="1"/>
  <c r="E239" i="4"/>
  <c r="E253" i="4"/>
  <c r="P253" i="4" s="1"/>
  <c r="E242" i="4"/>
  <c r="E74" i="4"/>
  <c r="P74" i="4"/>
  <c r="E78" i="4"/>
  <c r="E80" i="4"/>
  <c r="E90" i="4"/>
  <c r="P90" i="4"/>
  <c r="E292" i="4"/>
  <c r="E294" i="4"/>
  <c r="I295" i="4"/>
  <c r="I222" i="4"/>
  <c r="I213" i="4" s="1"/>
  <c r="I212" i="4" s="1"/>
  <c r="E214" i="4"/>
  <c r="I217" i="4"/>
  <c r="E217" i="4" s="1"/>
  <c r="E43" i="4"/>
  <c r="E57" i="4"/>
  <c r="P57" i="4"/>
  <c r="E49" i="4"/>
  <c r="E52" i="4"/>
  <c r="E56" i="4"/>
  <c r="E58" i="4"/>
  <c r="P58" i="4" s="1"/>
  <c r="E63" i="4"/>
  <c r="I133" i="4"/>
  <c r="I115" i="4" s="1"/>
  <c r="I113" i="4" s="1"/>
  <c r="I138" i="4"/>
  <c r="E138" i="4" s="1"/>
  <c r="I172" i="4"/>
  <c r="E172" i="4"/>
  <c r="I175" i="4"/>
  <c r="I169" i="4"/>
  <c r="I180" i="4"/>
  <c r="E180" i="4"/>
  <c r="E198" i="4"/>
  <c r="E201" i="4"/>
  <c r="P201" i="4"/>
  <c r="E16" i="4"/>
  <c r="E29" i="4"/>
  <c r="P29" i="4" s="1"/>
  <c r="E28" i="4"/>
  <c r="I17" i="4"/>
  <c r="I19" i="4"/>
  <c r="E21" i="4"/>
  <c r="E24" i="4"/>
  <c r="P24" i="4"/>
  <c r="E22" i="4"/>
  <c r="E30" i="4"/>
  <c r="R312" i="4"/>
  <c r="J118" i="4"/>
  <c r="J117" i="4"/>
  <c r="P117" i="4" s="1"/>
  <c r="J120" i="4"/>
  <c r="J134" i="4"/>
  <c r="J135" i="4"/>
  <c r="P135" i="4"/>
  <c r="J136" i="4"/>
  <c r="J137" i="4"/>
  <c r="K138" i="4"/>
  <c r="N138" i="4"/>
  <c r="J157" i="4"/>
  <c r="J183" i="4"/>
  <c r="J182" i="4"/>
  <c r="K172" i="4"/>
  <c r="N173" i="4"/>
  <c r="K175" i="4"/>
  <c r="N175" i="4"/>
  <c r="J175" i="4" s="1"/>
  <c r="J177" i="4"/>
  <c r="J178" i="4"/>
  <c r="K169" i="4"/>
  <c r="N170" i="4"/>
  <c r="J170" i="4"/>
  <c r="E171" i="4"/>
  <c r="K180" i="4"/>
  <c r="N180" i="4"/>
  <c r="J180" i="4"/>
  <c r="J184" i="4"/>
  <c r="N258" i="4"/>
  <c r="J258" i="4" s="1"/>
  <c r="P258" i="4"/>
  <c r="N260" i="4"/>
  <c r="J260" i="4" s="1"/>
  <c r="P260" i="4" s="1"/>
  <c r="N261" i="4"/>
  <c r="J261" i="4"/>
  <c r="N263" i="4"/>
  <c r="J263" i="4" s="1"/>
  <c r="P263" i="4" s="1"/>
  <c r="N277" i="4"/>
  <c r="N279" i="4"/>
  <c r="J279" i="4" s="1"/>
  <c r="P279" i="4"/>
  <c r="N268" i="4"/>
  <c r="J268" i="4" s="1"/>
  <c r="P268" i="4" s="1"/>
  <c r="N269" i="4"/>
  <c r="J269" i="4"/>
  <c r="N262" i="4"/>
  <c r="J262" i="4" s="1"/>
  <c r="N275" i="4"/>
  <c r="J275" i="4"/>
  <c r="J274" i="4" s="1"/>
  <c r="N267" i="4"/>
  <c r="J267" i="4" s="1"/>
  <c r="P267" i="4" s="1"/>
  <c r="N280" i="4"/>
  <c r="J280" i="4"/>
  <c r="P280" i="4"/>
  <c r="N205" i="4"/>
  <c r="J205" i="4"/>
  <c r="P205" i="4" s="1"/>
  <c r="N208" i="4"/>
  <c r="J208" i="4"/>
  <c r="N204" i="4"/>
  <c r="N206" i="4"/>
  <c r="N207" i="4"/>
  <c r="J207" i="4"/>
  <c r="P207" i="4" s="1"/>
  <c r="N292" i="4"/>
  <c r="N293" i="4"/>
  <c r="N294" i="4"/>
  <c r="J294" i="4"/>
  <c r="P294" i="4"/>
  <c r="N296" i="4"/>
  <c r="J296" i="4"/>
  <c r="P296" i="4"/>
  <c r="N214" i="4"/>
  <c r="J214" i="4" s="1"/>
  <c r="K217" i="4"/>
  <c r="J217" i="4"/>
  <c r="N198" i="4"/>
  <c r="N197" i="4" s="1"/>
  <c r="N196" i="4" s="1"/>
  <c r="J200" i="4"/>
  <c r="N304" i="4"/>
  <c r="N16" i="4"/>
  <c r="J16" i="4"/>
  <c r="N28" i="4"/>
  <c r="J28" i="4"/>
  <c r="K17" i="4"/>
  <c r="N18" i="4"/>
  <c r="G200" i="4"/>
  <c r="G197" i="4" s="1"/>
  <c r="G196" i="4" s="1"/>
  <c r="H200" i="4"/>
  <c r="H197" i="4"/>
  <c r="H196" i="4"/>
  <c r="I200" i="4"/>
  <c r="I197" i="4"/>
  <c r="I196" i="4"/>
  <c r="K200" i="4"/>
  <c r="K197" i="4" s="1"/>
  <c r="K196" i="4" s="1"/>
  <c r="L200" i="4"/>
  <c r="L197" i="4"/>
  <c r="L196" i="4" s="1"/>
  <c r="M200" i="4"/>
  <c r="M197" i="4"/>
  <c r="M196" i="4" s="1"/>
  <c r="N200" i="4"/>
  <c r="O200" i="4"/>
  <c r="O197" i="4"/>
  <c r="O196" i="4" s="1"/>
  <c r="O17" i="4"/>
  <c r="O19" i="4"/>
  <c r="N19" i="4"/>
  <c r="O217" i="4"/>
  <c r="N217" i="4" s="1"/>
  <c r="O222" i="4"/>
  <c r="N222" i="4"/>
  <c r="J222" i="4"/>
  <c r="O224" i="4"/>
  <c r="N224" i="4"/>
  <c r="O133" i="4"/>
  <c r="O115" i="4" s="1"/>
  <c r="O113" i="4" s="1"/>
  <c r="O138" i="4"/>
  <c r="O172" i="4"/>
  <c r="O175" i="4"/>
  <c r="O180" i="4"/>
  <c r="O276" i="4"/>
  <c r="O257" i="4" s="1"/>
  <c r="O256" i="4" s="1"/>
  <c r="O278" i="4"/>
  <c r="N133" i="4"/>
  <c r="M17" i="4"/>
  <c r="M19" i="4"/>
  <c r="M217" i="4"/>
  <c r="M222" i="4"/>
  <c r="M224" i="4"/>
  <c r="M133" i="4"/>
  <c r="M138" i="4"/>
  <c r="M172" i="4"/>
  <c r="M175" i="4"/>
  <c r="M169" i="4"/>
  <c r="M180" i="4"/>
  <c r="M276" i="4"/>
  <c r="L17" i="4"/>
  <c r="L19" i="4"/>
  <c r="L217" i="4"/>
  <c r="L213" i="4"/>
  <c r="L212" i="4" s="1"/>
  <c r="L222" i="4"/>
  <c r="L224" i="4"/>
  <c r="L133" i="4"/>
  <c r="L138" i="4"/>
  <c r="L172" i="4"/>
  <c r="L175" i="4"/>
  <c r="L169" i="4"/>
  <c r="L180" i="4"/>
  <c r="L276" i="4"/>
  <c r="K19" i="4"/>
  <c r="K222" i="4"/>
  <c r="K224" i="4"/>
  <c r="J224" i="4"/>
  <c r="K133" i="4"/>
  <c r="K276" i="4"/>
  <c r="I224" i="4"/>
  <c r="I276" i="4"/>
  <c r="I257" i="4" s="1"/>
  <c r="I256" i="4" s="1"/>
  <c r="H17" i="4"/>
  <c r="H19" i="4"/>
  <c r="H217" i="4"/>
  <c r="H133" i="4"/>
  <c r="H138" i="4"/>
  <c r="H175" i="4"/>
  <c r="H180" i="4"/>
  <c r="H295" i="4"/>
  <c r="H276" i="4"/>
  <c r="G17" i="4"/>
  <c r="G19" i="4"/>
  <c r="G217" i="4"/>
  <c r="G213" i="4" s="1"/>
  <c r="G212" i="4" s="1"/>
  <c r="G222" i="4"/>
  <c r="G224" i="4"/>
  <c r="G133" i="4"/>
  <c r="G138" i="4"/>
  <c r="G172" i="4"/>
  <c r="G175" i="4"/>
  <c r="G180" i="4"/>
  <c r="G295" i="4"/>
  <c r="G276" i="4"/>
  <c r="G257" i="4"/>
  <c r="G256" i="4"/>
  <c r="E279" i="4"/>
  <c r="E184" i="4"/>
  <c r="P184" i="4"/>
  <c r="E181" i="4"/>
  <c r="J181" i="4"/>
  <c r="E170" i="4"/>
  <c r="E178" i="4"/>
  <c r="E177" i="4"/>
  <c r="E176" i="4"/>
  <c r="J176" i="4"/>
  <c r="P176" i="4" s="1"/>
  <c r="E174" i="4"/>
  <c r="P174" i="4" s="1"/>
  <c r="J174" i="4"/>
  <c r="E173" i="4"/>
  <c r="E183" i="4"/>
  <c r="O182" i="4"/>
  <c r="N182" i="4"/>
  <c r="M182" i="4"/>
  <c r="L182" i="4"/>
  <c r="K182" i="4"/>
  <c r="I182" i="4"/>
  <c r="H182" i="4"/>
  <c r="G182" i="4"/>
  <c r="E158" i="4"/>
  <c r="P158" i="4" s="1"/>
  <c r="J158" i="4"/>
  <c r="E156" i="4"/>
  <c r="P156" i="4" s="1"/>
  <c r="J156" i="4"/>
  <c r="E155" i="4"/>
  <c r="J155" i="4"/>
  <c r="P155" i="4"/>
  <c r="F154" i="4"/>
  <c r="E154" i="4" s="1"/>
  <c r="P154" i="4" s="1"/>
  <c r="J154" i="4"/>
  <c r="E153" i="4"/>
  <c r="P153" i="4" s="1"/>
  <c r="J153" i="4"/>
  <c r="F152" i="4"/>
  <c r="E152" i="4"/>
  <c r="J152" i="4"/>
  <c r="J151" i="4"/>
  <c r="P151" i="4"/>
  <c r="F150" i="4"/>
  <c r="E150" i="4" s="1"/>
  <c r="J150" i="4"/>
  <c r="E149" i="4"/>
  <c r="P149" i="4" s="1"/>
  <c r="J149" i="4"/>
  <c r="F148" i="4"/>
  <c r="E148" i="4"/>
  <c r="P148" i="4" s="1"/>
  <c r="J148" i="4"/>
  <c r="E147" i="4"/>
  <c r="J147" i="4"/>
  <c r="F146" i="4"/>
  <c r="E146" i="4" s="1"/>
  <c r="P146" i="4" s="1"/>
  <c r="J146" i="4"/>
  <c r="E145" i="4"/>
  <c r="J145" i="4"/>
  <c r="F144" i="4"/>
  <c r="E144" i="4"/>
  <c r="J144" i="4"/>
  <c r="P144" i="4" s="1"/>
  <c r="E143" i="4"/>
  <c r="J143" i="4"/>
  <c r="P143" i="4"/>
  <c r="F142" i="4"/>
  <c r="E142" i="4" s="1"/>
  <c r="J142" i="4"/>
  <c r="E141" i="4"/>
  <c r="P141" i="4" s="1"/>
  <c r="J141" i="4"/>
  <c r="F140" i="4"/>
  <c r="E140" i="4"/>
  <c r="P140" i="4" s="1"/>
  <c r="J140" i="4"/>
  <c r="E139" i="4"/>
  <c r="P139" i="4"/>
  <c r="J139" i="4"/>
  <c r="E137" i="4"/>
  <c r="P137" i="4"/>
  <c r="E136" i="4"/>
  <c r="P136" i="4" s="1"/>
  <c r="E135" i="4"/>
  <c r="E134" i="4"/>
  <c r="F132" i="4"/>
  <c r="E132" i="4" s="1"/>
  <c r="I132" i="4"/>
  <c r="K132" i="4"/>
  <c r="J132" i="4" s="1"/>
  <c r="P132" i="4" s="1"/>
  <c r="N132" i="4"/>
  <c r="O132" i="4"/>
  <c r="M132" i="4"/>
  <c r="L132" i="4"/>
  <c r="H132" i="4"/>
  <c r="G132" i="4"/>
  <c r="E131" i="4"/>
  <c r="P131" i="4" s="1"/>
  <c r="J131" i="4"/>
  <c r="F130" i="4"/>
  <c r="E130" i="4"/>
  <c r="P130" i="4"/>
  <c r="J130" i="4"/>
  <c r="E129" i="4"/>
  <c r="J129" i="4"/>
  <c r="P129" i="4" s="1"/>
  <c r="F128" i="4"/>
  <c r="E128" i="4"/>
  <c r="J128" i="4"/>
  <c r="P128" i="4"/>
  <c r="E127" i="4"/>
  <c r="J127" i="4"/>
  <c r="P127" i="4"/>
  <c r="F126" i="4"/>
  <c r="E126" i="4" s="1"/>
  <c r="J126" i="4"/>
  <c r="E125" i="4"/>
  <c r="P125" i="4" s="1"/>
  <c r="J125" i="4"/>
  <c r="E123" i="4"/>
  <c r="P123" i="4"/>
  <c r="E122" i="4"/>
  <c r="P122" i="4" s="1"/>
  <c r="F121" i="4"/>
  <c r="E121" i="4"/>
  <c r="J121" i="4"/>
  <c r="P121" i="4" s="1"/>
  <c r="E120" i="4"/>
  <c r="P120" i="4"/>
  <c r="J119" i="4"/>
  <c r="P119" i="4"/>
  <c r="E118" i="4"/>
  <c r="E189" i="4"/>
  <c r="P189" i="4"/>
  <c r="E116" i="4"/>
  <c r="P116" i="4" s="1"/>
  <c r="E104" i="4"/>
  <c r="E93" i="4"/>
  <c r="P93" i="4"/>
  <c r="E91" i="4"/>
  <c r="E81" i="4"/>
  <c r="E79" i="4"/>
  <c r="P82" i="4"/>
  <c r="E75" i="4"/>
  <c r="E73" i="4"/>
  <c r="O65" i="4"/>
  <c r="M65" i="4"/>
  <c r="L65" i="4"/>
  <c r="K65" i="4"/>
  <c r="E219" i="4"/>
  <c r="E218" i="4"/>
  <c r="P218" i="4" s="1"/>
  <c r="E216" i="4"/>
  <c r="P216" i="4"/>
  <c r="E54" i="4"/>
  <c r="P54" i="4" s="1"/>
  <c r="E53" i="4"/>
  <c r="E50" i="4"/>
  <c r="E48" i="4"/>
  <c r="P48" i="4" s="1"/>
  <c r="E47" i="4"/>
  <c r="K37" i="4"/>
  <c r="J37" i="4"/>
  <c r="M37" i="4"/>
  <c r="L37" i="4"/>
  <c r="H37" i="4"/>
  <c r="E20" i="4"/>
  <c r="P20" i="4" s="1"/>
  <c r="E18" i="4"/>
  <c r="J33" i="4"/>
  <c r="N274" i="4"/>
  <c r="E200" i="4"/>
  <c r="J292" i="4"/>
  <c r="K15" i="4"/>
  <c r="K14" i="4"/>
  <c r="N92" i="4"/>
  <c r="N209" i="4"/>
  <c r="J209" i="4"/>
  <c r="O203" i="4"/>
  <c r="O202" i="4"/>
  <c r="J77" i="4"/>
  <c r="P77" i="4"/>
  <c r="J27" i="4"/>
  <c r="P27" i="4"/>
  <c r="N41" i="4"/>
  <c r="N61" i="4"/>
  <c r="J61" i="4"/>
  <c r="J40" i="4" s="1"/>
  <c r="P61" i="4"/>
  <c r="J227" i="4"/>
  <c r="P227" i="4"/>
  <c r="J206" i="4"/>
  <c r="P187" i="4"/>
  <c r="J72" i="4"/>
  <c r="J277" i="4"/>
  <c r="J276" i="4" s="1"/>
  <c r="N276" i="4"/>
  <c r="O213" i="4"/>
  <c r="O212" i="4" s="1"/>
  <c r="E107" i="4"/>
  <c r="P89" i="4"/>
  <c r="L115" i="4"/>
  <c r="L113" i="4" s="1"/>
  <c r="L15" i="4"/>
  <c r="L14" i="4" s="1"/>
  <c r="P261" i="4"/>
  <c r="P195" i="4"/>
  <c r="P178" i="4"/>
  <c r="J304" i="4"/>
  <c r="J303" i="4" s="1"/>
  <c r="J302" i="4" s="1"/>
  <c r="P52" i="4"/>
  <c r="J51" i="4"/>
  <c r="P51" i="4" s="1"/>
  <c r="N39" i="4"/>
  <c r="J39" i="4"/>
  <c r="P39" i="4" s="1"/>
  <c r="E182" i="4"/>
  <c r="P182" i="4"/>
  <c r="P183" i="4"/>
  <c r="P43" i="4"/>
  <c r="P292" i="4"/>
  <c r="J59" i="4"/>
  <c r="N278" i="4"/>
  <c r="J278" i="4" s="1"/>
  <c r="P278" i="4" s="1"/>
  <c r="O42" i="4"/>
  <c r="O36" i="4" s="1"/>
  <c r="P171" i="4"/>
  <c r="E303" i="4"/>
  <c r="E302" i="4" s="1"/>
  <c r="E169" i="4"/>
  <c r="E291" i="4"/>
  <c r="E290" i="4"/>
  <c r="O70" i="4"/>
  <c r="O64" i="4" s="1"/>
  <c r="J133" i="4"/>
  <c r="K70" i="4"/>
  <c r="K64" i="4" s="1"/>
  <c r="N302" i="4"/>
  <c r="E19" i="4"/>
  <c r="P19" i="4" s="1"/>
  <c r="P301" i="4"/>
  <c r="K213" i="4"/>
  <c r="K212" i="4"/>
  <c r="E175" i="4"/>
  <c r="P175" i="4"/>
  <c r="P221" i="4"/>
  <c r="P23" i="4"/>
  <c r="P283" i="4"/>
  <c r="P103" i="4"/>
  <c r="P47" i="4"/>
  <c r="P75" i="4"/>
  <c r="P87" i="4"/>
  <c r="P104" i="4"/>
  <c r="P86" i="4"/>
  <c r="P78" i="4"/>
  <c r="N40" i="4"/>
  <c r="J50" i="4"/>
  <c r="P50" i="4"/>
  <c r="P49" i="4"/>
  <c r="P80" i="4"/>
  <c r="P53" i="4"/>
  <c r="P71" i="4"/>
  <c r="F70" i="4"/>
  <c r="F64" i="4" s="1"/>
  <c r="P255" i="4"/>
  <c r="J226" i="4"/>
  <c r="J19" i="4"/>
  <c r="P147" i="4"/>
  <c r="J108" i="4"/>
  <c r="N107" i="4"/>
  <c r="P181" i="4"/>
  <c r="P28" i="4"/>
  <c r="P249" i="4"/>
  <c r="P248" i="4"/>
  <c r="P235" i="4"/>
  <c r="P232" i="4"/>
  <c r="N65" i="4"/>
  <c r="P118" i="4"/>
  <c r="P177" i="4"/>
  <c r="F157" i="4"/>
  <c r="J107" i="4"/>
  <c r="P108" i="4"/>
  <c r="F113" i="4"/>
  <c r="E157" i="4"/>
  <c r="N246" i="4"/>
  <c r="J246" i="4"/>
  <c r="P246" i="4" s="1"/>
  <c r="J295" i="4"/>
  <c r="P217" i="4"/>
  <c r="G229" i="4"/>
  <c r="M230" i="4"/>
  <c r="M229" i="4" s="1"/>
  <c r="K257" i="4"/>
  <c r="K256" i="4" s="1"/>
  <c r="E226" i="4"/>
  <c r="N295" i="4"/>
  <c r="N169" i="4"/>
  <c r="J169" i="4" s="1"/>
  <c r="E84" i="4"/>
  <c r="E40" i="4"/>
  <c r="P152" i="4"/>
  <c r="P170" i="4"/>
  <c r="J204" i="4"/>
  <c r="P204" i="4" s="1"/>
  <c r="N203" i="4"/>
  <c r="N202" i="4"/>
  <c r="I15" i="4"/>
  <c r="I14" i="4"/>
  <c r="J243" i="4"/>
  <c r="P243" i="4"/>
  <c r="K230" i="4"/>
  <c r="K229" i="4" s="1"/>
  <c r="O230" i="4"/>
  <c r="O229" i="4" s="1"/>
  <c r="P60" i="4"/>
  <c r="P66" i="4"/>
  <c r="P30" i="4"/>
  <c r="P62" i="4"/>
  <c r="P191" i="4"/>
  <c r="P211" i="4"/>
  <c r="K291" i="4"/>
  <c r="K290" i="4"/>
  <c r="P281" i="4"/>
  <c r="P110" i="4"/>
  <c r="P188" i="4"/>
  <c r="P185" i="4"/>
  <c r="P300" i="4"/>
  <c r="N230" i="4"/>
  <c r="N229" i="4" s="1"/>
  <c r="J233" i="4"/>
  <c r="O309" i="4" l="1"/>
  <c r="P40" i="4"/>
  <c r="I309" i="4"/>
  <c r="N291" i="4"/>
  <c r="N290" i="4" s="1"/>
  <c r="J293" i="4"/>
  <c r="E42" i="4"/>
  <c r="E36" i="4" s="1"/>
  <c r="J203" i="4"/>
  <c r="J202" i="4" s="1"/>
  <c r="P226" i="4"/>
  <c r="P134" i="4"/>
  <c r="P133" i="4" s="1"/>
  <c r="E133" i="4"/>
  <c r="P210" i="4"/>
  <c r="E68" i="4"/>
  <c r="P68" i="4" s="1"/>
  <c r="P105" i="4"/>
  <c r="N226" i="4"/>
  <c r="N213" i="4" s="1"/>
  <c r="N212" i="4" s="1"/>
  <c r="H213" i="4"/>
  <c r="H212" i="4" s="1"/>
  <c r="M213" i="4"/>
  <c r="M212" i="4" s="1"/>
  <c r="J18" i="4"/>
  <c r="N17" i="4"/>
  <c r="P16" i="4"/>
  <c r="P180" i="4"/>
  <c r="P276" i="4"/>
  <c r="P262" i="4"/>
  <c r="E257" i="4"/>
  <c r="E256" i="4" s="1"/>
  <c r="P259" i="4"/>
  <c r="P206" i="4"/>
  <c r="E115" i="4"/>
  <c r="P222" i="4"/>
  <c r="G309" i="4"/>
  <c r="J65" i="4"/>
  <c r="H115" i="4"/>
  <c r="H113" i="4" s="1"/>
  <c r="J230" i="4"/>
  <c r="J229" i="4" s="1"/>
  <c r="P304" i="4"/>
  <c r="P303" i="4" s="1"/>
  <c r="P200" i="4"/>
  <c r="E197" i="4"/>
  <c r="E196" i="4" s="1"/>
  <c r="P214" i="4"/>
  <c r="N172" i="4"/>
  <c r="J172" i="4" s="1"/>
  <c r="P172" i="4" s="1"/>
  <c r="J173" i="4"/>
  <c r="P173" i="4" s="1"/>
  <c r="P269" i="4"/>
  <c r="E17" i="4"/>
  <c r="F15" i="4"/>
  <c r="F14" i="4" s="1"/>
  <c r="F309" i="4" s="1"/>
  <c r="N257" i="4"/>
  <c r="N256" i="4" s="1"/>
  <c r="L309" i="4"/>
  <c r="K309" i="4"/>
  <c r="P277" i="4"/>
  <c r="P169" i="4"/>
  <c r="P302" i="4"/>
  <c r="E224" i="4"/>
  <c r="J198" i="4"/>
  <c r="P126" i="4"/>
  <c r="M115" i="4"/>
  <c r="M113" i="4" s="1"/>
  <c r="M15" i="4"/>
  <c r="M14" i="4" s="1"/>
  <c r="E41" i="4"/>
  <c r="P41" i="4" s="1"/>
  <c r="P46" i="4"/>
  <c r="P73" i="4"/>
  <c r="P142" i="4"/>
  <c r="P150" i="4"/>
  <c r="J17" i="4"/>
  <c r="E233" i="4"/>
  <c r="F230" i="4"/>
  <c r="F229" i="4" s="1"/>
  <c r="P272" i="4"/>
  <c r="P234" i="4"/>
  <c r="P215" i="4"/>
  <c r="F203" i="4"/>
  <c r="F202" i="4" s="1"/>
  <c r="E209" i="4"/>
  <c r="P209" i="4" s="1"/>
  <c r="M291" i="4"/>
  <c r="M290" i="4" s="1"/>
  <c r="N25" i="4"/>
  <c r="J26" i="4"/>
  <c r="P26" i="4" s="1"/>
  <c r="P65" i="4"/>
  <c r="P157" i="4"/>
  <c r="P275" i="4"/>
  <c r="P274" i="4" s="1"/>
  <c r="P107" i="4"/>
  <c r="P18" i="4"/>
  <c r="P145" i="4"/>
  <c r="H15" i="4"/>
  <c r="H14" i="4" s="1"/>
  <c r="J84" i="4"/>
  <c r="P84" i="4" s="1"/>
  <c r="H257" i="4"/>
  <c r="H256" i="4" s="1"/>
  <c r="J44" i="4"/>
  <c r="N42" i="4"/>
  <c r="N36" i="4" s="1"/>
  <c r="N70" i="4"/>
  <c r="N64" i="4" s="1"/>
  <c r="P37" i="4"/>
  <c r="J138" i="4"/>
  <c r="P273" i="4"/>
  <c r="J220" i="4"/>
  <c r="P220" i="4" s="1"/>
  <c r="M257" i="4"/>
  <c r="M256" i="4" s="1"/>
  <c r="P284" i="4"/>
  <c r="E100" i="4"/>
  <c r="P138" i="4"/>
  <c r="P270" i="4"/>
  <c r="E295" i="4"/>
  <c r="P295" i="4" s="1"/>
  <c r="I70" i="4"/>
  <c r="I64" i="4" s="1"/>
  <c r="J270" i="4"/>
  <c r="J257" i="4" s="1"/>
  <c r="J256" i="4" s="1"/>
  <c r="P97" i="4"/>
  <c r="P186" i="4"/>
  <c r="P111" i="4"/>
  <c r="E265" i="4"/>
  <c r="P265" i="4" s="1"/>
  <c r="E113" i="4" l="1"/>
  <c r="J70" i="4"/>
  <c r="J64" i="4" s="1"/>
  <c r="P17" i="4"/>
  <c r="E15" i="4"/>
  <c r="E14" i="4" s="1"/>
  <c r="J213" i="4"/>
  <c r="J212" i="4" s="1"/>
  <c r="E203" i="4"/>
  <c r="P100" i="4"/>
  <c r="E70" i="4"/>
  <c r="H309" i="4"/>
  <c r="J197" i="4"/>
  <c r="J196" i="4" s="1"/>
  <c r="P196" i="4" s="1"/>
  <c r="P198" i="4"/>
  <c r="P197" i="4" s="1"/>
  <c r="P293" i="4"/>
  <c r="P291" i="4" s="1"/>
  <c r="J291" i="4"/>
  <c r="J290" i="4" s="1"/>
  <c r="P290" i="4" s="1"/>
  <c r="E230" i="4"/>
  <c r="E229" i="4" s="1"/>
  <c r="P229" i="4" s="1"/>
  <c r="P233" i="4"/>
  <c r="P230" i="4" s="1"/>
  <c r="P256" i="4"/>
  <c r="J115" i="4"/>
  <c r="J113" i="4" s="1"/>
  <c r="P44" i="4"/>
  <c r="P42" i="4" s="1"/>
  <c r="P36" i="4" s="1"/>
  <c r="J42" i="4"/>
  <c r="J36" i="4" s="1"/>
  <c r="N34" i="4"/>
  <c r="J34" i="4" s="1"/>
  <c r="P34" i="4" s="1"/>
  <c r="J25" i="4"/>
  <c r="N15" i="4"/>
  <c r="N14" i="4" s="1"/>
  <c r="M309" i="4"/>
  <c r="E213" i="4"/>
  <c r="E212" i="4" s="1"/>
  <c r="P224" i="4"/>
  <c r="P213" i="4" s="1"/>
  <c r="P212" i="4" s="1"/>
  <c r="N115" i="4"/>
  <c r="N113" i="4" s="1"/>
  <c r="P257" i="4"/>
  <c r="E202" i="4" l="1"/>
  <c r="P202" i="4" s="1"/>
  <c r="P203" i="4"/>
  <c r="N309" i="4"/>
  <c r="P115" i="4"/>
  <c r="P113" i="4" s="1"/>
  <c r="P25" i="4"/>
  <c r="P15" i="4" s="1"/>
  <c r="P14" i="4" s="1"/>
  <c r="J15" i="4"/>
  <c r="J14" i="4" s="1"/>
  <c r="J309" i="4" s="1"/>
  <c r="P70" i="4"/>
  <c r="E64" i="4"/>
  <c r="P64" i="4" s="1"/>
  <c r="E309" i="4" l="1"/>
  <c r="Q309" i="4" s="1"/>
  <c r="R311" i="4" s="1"/>
  <c r="P309" i="4"/>
  <c r="Q312" i="4" s="1"/>
  <c r="Q314" i="4" s="1"/>
</calcChain>
</file>

<file path=xl/sharedStrings.xml><?xml version="1.0" encoding="utf-8"?>
<sst xmlns="http://schemas.openxmlformats.org/spreadsheetml/2006/main" count="875" uniqueCount="600">
  <si>
    <t>Управління молоді та спорту Мелітопольської міської ради Запорізької області</t>
  </si>
  <si>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</si>
  <si>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</si>
  <si>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</si>
  <si>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</si>
  <si>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</si>
  <si>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</si>
  <si>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</si>
  <si>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</si>
  <si>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</si>
  <si>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Код типової програмної класифікації видатків та кредитування місцевих бюджетів (КТПКВКМБ)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</si>
  <si>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</si>
  <si>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</si>
  <si>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</si>
  <si>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</si>
  <si>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</si>
  <si>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</si>
  <si>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</si>
  <si>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</si>
  <si>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</si>
  <si>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</si>
  <si>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</si>
  <si>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0316324</t>
  </si>
  <si>
    <t>Будівництво та придбання житла для окремих категорій населення</t>
  </si>
  <si>
    <t>1170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</si>
  <si>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</si>
  <si>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</si>
  <si>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</si>
  <si>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</si>
  <si>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6324</t>
  </si>
  <si>
    <t>8600</t>
  </si>
  <si>
    <t>1190</t>
  </si>
  <si>
    <t>1200</t>
  </si>
  <si>
    <t>3140</t>
  </si>
  <si>
    <t>5011</t>
  </si>
  <si>
    <t>2010</t>
  </si>
  <si>
    <t>2020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</si>
  <si>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</si>
  <si>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</si>
  <si>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</si>
  <si>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</si>
  <si>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</si>
  <si>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</si>
  <si>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</si>
  <si>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</si>
  <si>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</si>
  <si>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</si>
  <si>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</si>
  <si>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</si>
  <si>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</si>
  <si>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</si>
  <si>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</si>
  <si>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</si>
  <si>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</si>
  <si>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</si>
  <si>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</si>
  <si>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</si>
  <si>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</si>
  <si>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</si>
  <si>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</si>
  <si>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</si>
  <si>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</si>
  <si>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</si>
  <si>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</si>
  <si>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</si>
  <si>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</si>
  <si>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</si>
  <si>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</si>
  <si>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Відділ культури Мелітопольської міської ради Запорізької області</t>
  </si>
  <si>
    <t>0824</t>
  </si>
  <si>
    <t>0828</t>
  </si>
  <si>
    <t>0829</t>
  </si>
  <si>
    <t xml:space="preserve">Мелітопольський міський голова </t>
  </si>
  <si>
    <t xml:space="preserve">Начальник фінансового управління Мелітопольської міської ради 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</si>
  <si>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</si>
  <si>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</si>
  <si>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</si>
  <si>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</si>
  <si>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Відділ капітального будівництва Мелітопольської міської ради Запорізької області</t>
  </si>
  <si>
    <t>Фінансове управління Мелітопольської міської ради Запорізької області</t>
  </si>
  <si>
    <t>Резервний фонд</t>
  </si>
  <si>
    <t>РАЗОМ ВИДАТКІВ</t>
  </si>
  <si>
    <t>Код програмної класифікації видатків та кредитування місцевих бюджетів (КПКВК)</t>
  </si>
  <si>
    <t>Найменування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</si>
  <si>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</si>
  <si>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</si>
  <si>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</si>
  <si>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</si>
  <si>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</si>
  <si>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</si>
  <si>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</si>
  <si>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</si>
  <si>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</si>
  <si>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</si>
  <si>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</si>
  <si>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</si>
  <si>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</si>
  <si>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</si>
  <si>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</si>
  <si>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</si>
  <si>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</si>
  <si>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</si>
  <si>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Багатопрофільна медична допомога населенню, що надається територіальними медичними об'єднаннями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</si>
  <si>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</si>
  <si>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</si>
  <si>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</si>
  <si>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</si>
  <si>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</si>
  <si>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</si>
  <si>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</si>
  <si>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</si>
  <si>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</si>
  <si>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</si>
  <si>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</si>
  <si>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</si>
  <si>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</si>
  <si>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</si>
  <si>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Відділ культури Мелітопольської міської ради</t>
  </si>
  <si>
    <t>Управління комунального господарства Мелітопольської міської ради Запорізької області</t>
  </si>
  <si>
    <t>(грн.)</t>
  </si>
  <si>
    <t>Код функціональної класифікації видатків та кредитування бюджету</t>
  </si>
  <si>
    <t>Загальний фонд</t>
  </si>
  <si>
    <t>Спеціальний фонд</t>
  </si>
  <si>
    <t>Разом</t>
  </si>
  <si>
    <t>Всього</t>
  </si>
  <si>
    <t>видатки споживання</t>
  </si>
  <si>
    <t>з  них</t>
  </si>
  <si>
    <t>видатки розвитку</t>
  </si>
  <si>
    <r>
      <t>Всього</t>
    </r>
    <r>
      <rPr>
        <sz val="9"/>
        <rFont val="Times New Roman"/>
        <family val="1"/>
        <charset val="204"/>
      </rPr>
      <t xml:space="preserve"> </t>
    </r>
  </si>
  <si>
    <t>оплата праці</t>
  </si>
  <si>
    <t>комунальні послуги та енергоносії</t>
  </si>
  <si>
    <t>бюджет розвитку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</si>
  <si>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</si>
  <si>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</si>
  <si>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</si>
  <si>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</si>
  <si>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</si>
  <si>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</si>
  <si>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</si>
  <si>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</si>
  <si>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</si>
  <si>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</si>
  <si>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</si>
  <si>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</si>
  <si>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</si>
  <si>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</si>
  <si>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</si>
  <si>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</si>
  <si>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</si>
  <si>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</si>
  <si>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</si>
  <si>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</si>
  <si>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</si>
  <si>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</si>
  <si>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</si>
  <si>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</si>
  <si>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</si>
  <si>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</si>
  <si>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</si>
  <si>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</si>
  <si>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</si>
  <si>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</si>
  <si>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</si>
  <si>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</si>
  <si>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</si>
  <si>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</si>
  <si>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</si>
  <si>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</si>
  <si>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</si>
  <si>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</si>
  <si>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</si>
  <si>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</si>
  <si>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</si>
  <si>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</si>
  <si>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</si>
  <si>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</si>
  <si>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</si>
  <si>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</si>
  <si>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</si>
  <si>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</si>
  <si>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</si>
  <si>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3110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</si>
  <si>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</si>
  <si>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</si>
  <si>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</si>
  <si>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</si>
  <si>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</si>
  <si>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</si>
  <si>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</si>
  <si>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</si>
  <si>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</si>
  <si>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</si>
  <si>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</si>
  <si>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</si>
  <si>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</si>
  <si>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</si>
  <si>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</si>
  <si>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</si>
  <si>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</si>
  <si>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</si>
  <si>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</si>
  <si>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</si>
  <si>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</si>
  <si>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</si>
  <si>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</si>
  <si>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</si>
  <si>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</si>
  <si>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Керівництво і управління у відповідній сфері у містах (місті Києві), селищах, селах, об’єднаних територіальних громадах</t>
  </si>
  <si>
    <t>0160</t>
  </si>
  <si>
    <t>0610160</t>
  </si>
  <si>
    <t>Надання дошкільної освіти</t>
  </si>
  <si>
    <t>0611010</t>
  </si>
  <si>
    <t>Надання загальної середньої освіти загальноосвітніми навчальними закладами ( в т. ч. школою-дитячим садком, інтернатом при школі), спеціалізованими школами, ліцеями, гімназіями, колегіумами</t>
  </si>
  <si>
    <t>0611020</t>
  </si>
  <si>
    <t>Надання загальної середньої освіти спеціальними  загальноосвітніми школами-інтернатами, школами та іншими навчальними закладами для дітей, які потребують корекції фізичного та (або) розумового розвитку</t>
  </si>
  <si>
    <t>0611070</t>
  </si>
  <si>
    <t xml:space="preserve">Надання позашкільної освіти позашкільними закладами освіти, заходи із позашкільної роботи з дітьми </t>
  </si>
  <si>
    <t>0611090</t>
  </si>
  <si>
    <t xml:space="preserve">Методичне забезпечення діяльності навчальних закладів </t>
  </si>
  <si>
    <t>1150</t>
  </si>
  <si>
    <t>0611150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</si>
  <si>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</si>
  <si>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</si>
  <si>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</si>
  <si>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</si>
  <si>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</si>
  <si>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</si>
  <si>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</si>
  <si>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</si>
  <si>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</si>
  <si>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</si>
  <si>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</si>
  <si>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</si>
  <si>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</si>
  <si>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</si>
  <si>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</si>
  <si>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</si>
  <si>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</si>
  <si>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</si>
  <si>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</si>
  <si>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</si>
  <si>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</si>
  <si>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</si>
  <si>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</si>
  <si>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</si>
  <si>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</si>
  <si>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</si>
  <si>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</si>
  <si>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</si>
  <si>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</si>
  <si>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</si>
  <si>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</si>
  <si>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</si>
  <si>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</si>
  <si>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</si>
  <si>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</si>
  <si>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</si>
  <si>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</si>
  <si>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</si>
  <si>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</si>
  <si>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</si>
  <si>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</si>
  <si>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</si>
  <si>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</si>
  <si>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</si>
  <si>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</si>
  <si>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</si>
  <si>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</si>
  <si>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</si>
  <si>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</si>
  <si>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</si>
  <si>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</si>
  <si>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</si>
  <si>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</si>
  <si>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</si>
  <si>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</si>
  <si>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</si>
  <si>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</si>
  <si>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</si>
  <si>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</si>
  <si>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</si>
  <si>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</si>
  <si>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</si>
  <si>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</si>
  <si>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</si>
  <si>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</si>
  <si>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</si>
  <si>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</si>
  <si>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</si>
  <si>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Інші заклади та заходи</t>
  </si>
  <si>
    <t>3120</t>
  </si>
  <si>
    <t>0813120</t>
  </si>
  <si>
    <t>Утримання та забезпечення діяльності центрів соціальних служб для сім’ї, дітей та молоді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</si>
  <si>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</si>
  <si>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</si>
  <si>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</si>
  <si>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</si>
  <si>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</si>
  <si>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</si>
  <si>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</si>
  <si>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</si>
  <si>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</si>
  <si>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</si>
  <si>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</si>
  <si>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</si>
  <si>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</si>
  <si>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</si>
  <si>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</si>
  <si>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</si>
  <si>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</si>
  <si>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</si>
  <si>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</si>
  <si>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</si>
  <si>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</si>
  <si>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</si>
  <si>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</si>
  <si>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</si>
  <si>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</si>
  <si>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</si>
  <si>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Надання спеціальної освіти школами естетичного виховання (музичними, художніми, хореографічними, театральними, хоровими, мистецькими)</t>
  </si>
  <si>
    <t>1100</t>
  </si>
  <si>
    <t>1011100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</si>
  <si>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</si>
  <si>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</si>
  <si>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</si>
  <si>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</si>
  <si>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</si>
  <si>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1113133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</si>
  <si>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</si>
  <si>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</si>
  <si>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</si>
  <si>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</si>
  <si>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</si>
  <si>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</si>
  <si>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</si>
  <si>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</si>
  <si>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</si>
  <si>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</si>
  <si>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</si>
  <si>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</si>
  <si>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</si>
  <si>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</si>
  <si>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</si>
  <si>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</si>
  <si>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</si>
  <si>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</si>
  <si>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</si>
  <si>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</si>
  <si>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</si>
  <si>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</si>
  <si>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</si>
  <si>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</si>
  <si>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</si>
  <si>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</si>
  <si>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</si>
  <si>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</si>
  <si>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</si>
  <si>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</si>
  <si>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</si>
  <si>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</si>
  <si>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</si>
  <si>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</si>
  <si>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</si>
  <si>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</si>
  <si>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1217640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</si>
  <si>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</si>
  <si>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</si>
  <si>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</si>
  <si>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</si>
  <si>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</si>
  <si>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</si>
  <si>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</si>
  <si>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</si>
  <si>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</si>
  <si>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</si>
  <si>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Здійснення  заходів із землеустрою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</si>
  <si>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</si>
  <si>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</si>
  <si>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</si>
  <si>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</si>
  <si>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</si>
  <si>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</si>
  <si>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</si>
  <si>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</si>
  <si>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</si>
  <si>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</si>
  <si>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</si>
  <si>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</si>
  <si>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</si>
  <si>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8700</t>
  </si>
  <si>
    <t>3718700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</si>
  <si>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</si>
  <si>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</si>
  <si>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</si>
  <si>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1216017</t>
  </si>
  <si>
    <t>1511020</t>
  </si>
  <si>
    <t>1512010</t>
  </si>
  <si>
    <t>1512110</t>
  </si>
  <si>
    <t>1512111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</si>
  <si>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</si>
  <si>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</si>
  <si>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</si>
  <si>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</si>
  <si>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</si>
  <si>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</si>
  <si>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</si>
  <si>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</si>
  <si>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</si>
  <si>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</si>
  <si>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</si>
  <si>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</si>
  <si>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</si>
  <si>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</si>
  <si>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</si>
  <si>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</si>
  <si>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</si>
  <si>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</si>
  <si>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</si>
  <si>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</si>
  <si>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</si>
  <si>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</si>
  <si>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</si>
  <si>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</si>
  <si>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</si>
  <si>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</si>
  <si>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</si>
  <si>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Розподіл видатків бюджету м. Мелітополя на _2018_ рік</t>
  </si>
  <si>
    <t>Інші заходи у сфері засобів масової інформації</t>
  </si>
  <si>
    <t>8420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</si>
  <si>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</si>
  <si>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</si>
  <si>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</si>
  <si>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1161</t>
  </si>
  <si>
    <t>1162</t>
  </si>
  <si>
    <t>0611161</t>
  </si>
  <si>
    <t>0611162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</si>
  <si>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</si>
  <si>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</si>
  <si>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</si>
  <si>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</si>
  <si>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</si>
  <si>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</si>
  <si>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</si>
  <si>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</si>
  <si>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 xml:space="preserve">Надання державної соціальної допомоги особам з інвалідністю з дитинства та дітям з інвалідністю 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</si>
  <si>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</si>
  <si>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</si>
  <si>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</si>
  <si>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</si>
  <si>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</si>
  <si>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</si>
  <si>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</si>
  <si>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</si>
  <si>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</si>
  <si>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</si>
  <si>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</si>
  <si>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</si>
  <si>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3240</t>
  </si>
  <si>
    <t>0813240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</si>
  <si>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</si>
  <si>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</si>
  <si>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</si>
  <si>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</si>
  <si>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</si>
  <si>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</si>
  <si>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</si>
  <si>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 за рахунок відповідної субвенції з державного бюджету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</si>
  <si>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</si>
  <si>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</si>
  <si>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</si>
  <si>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0218420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</si>
  <si>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</si>
  <si>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0611170</t>
  </si>
  <si>
    <t>Надання допомоги дітям-сиротам та дітям, позбавленим батьківського піклування, яким виповнюється 18 років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</si>
  <si>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</si>
  <si>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</si>
  <si>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</si>
  <si>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</si>
  <si>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</si>
  <si>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</si>
  <si>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</si>
  <si>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</si>
  <si>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</si>
  <si>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</si>
  <si>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</si>
  <si>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</si>
  <si>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</si>
  <si>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</si>
  <si>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</si>
  <si>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</si>
  <si>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</si>
  <si>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</si>
  <si>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</si>
  <si>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</si>
  <si>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</si>
  <si>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</si>
  <si>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</si>
  <si>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</si>
  <si>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</si>
  <si>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оплату послуг із здійснення патронату над дитиною та виплата соціальної допомоги на утримання дитини в сім’ї патронатного вихователя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</si>
  <si>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</si>
  <si>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</si>
  <si>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</si>
  <si>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</si>
  <si>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</si>
  <si>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Підтримка спорту вищих досягнень та організацій, які здійснюють фізкультурно-спортивну діяльність в регіоні</t>
  </si>
  <si>
    <t>1115062</t>
  </si>
  <si>
    <t>5062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</si>
  <si>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</si>
  <si>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</si>
  <si>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</si>
  <si>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</si>
  <si>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</si>
  <si>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</si>
  <si>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</si>
  <si>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>Забезпечення належних умов для виховання та розвитку дітей-сиріт і дітей, позбавлених батьківського піклування, в дитячих будинках, у тому числі сімейного типу, прийомних сім’ях, сім’ях патронатного вихователя</t>
  </si>
  <si>
    <t>0911060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</si>
  <si>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</si>
  <si>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</si>
  <si>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0218310</t>
  </si>
  <si>
    <t>8310</t>
  </si>
  <si>
    <t>0218311</t>
  </si>
  <si>
    <t>8311</t>
  </si>
  <si>
    <t>Запобігання та ліквідація забруднення навколишнього природного середовища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</si>
  <si>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</si>
  <si>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</si>
  <si>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</si>
  <si>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</si>
  <si>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</si>
  <si>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1518310</t>
  </si>
  <si>
    <t>1518311</t>
  </si>
  <si>
    <t>7330</t>
  </si>
  <si>
    <t>Будівництво інших об'єктів соціальної та виробничої інфраструктури комунальної власності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</si>
  <si>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</si>
  <si>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</si>
  <si>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</si>
  <si>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</si>
  <si>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</si>
  <si>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</si>
  <si>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</si>
  <si>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</si>
  <si>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</si>
  <si>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</si>
  <si>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</si>
  <si>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</si>
  <si>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</si>
  <si>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</si>
  <si>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</si>
  <si>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</si>
  <si>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</si>
  <si>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</si>
  <si>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</si>
  <si>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</si>
  <si>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</si>
  <si>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</si>
  <si>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</si>
  <si>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</si>
  <si>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</si>
  <si>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</si>
  <si>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</si>
  <si>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</si>
  <si>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</si>
  <si>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</si>
  <si>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</si>
  <si>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</si>
  <si>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за рахунок субвенції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</si>
  <si>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1512030</t>
  </si>
  <si>
    <t>3718600</t>
  </si>
  <si>
    <t>0170</t>
  </si>
  <si>
    <t>Обслуговування місцевого боргу</t>
  </si>
  <si>
    <t>15=5+10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</si>
  <si>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</si>
  <si>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</si>
  <si>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</si>
  <si>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</si>
  <si>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</si>
  <si>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</si>
  <si>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</si>
  <si>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</si>
  <si>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</si>
  <si>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</si>
  <si>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</si>
  <si>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</si>
  <si>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</si>
  <si>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</si>
  <si>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</si>
  <si>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</si>
  <si>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0717670</t>
  </si>
  <si>
    <t>1511100</t>
  </si>
  <si>
    <t>1514060</t>
  </si>
  <si>
    <t>Я. ЧАБАН</t>
  </si>
  <si>
    <t>С. МІНЬКО</t>
  </si>
  <si>
    <t xml:space="preserve"> Додаток 3 </t>
  </si>
  <si>
    <t>від ______________ №____</t>
  </si>
  <si>
    <t>1511090</t>
  </si>
  <si>
    <t>1218310</t>
  </si>
  <si>
    <t>1218312</t>
  </si>
  <si>
    <t>8312</t>
  </si>
  <si>
    <t>Утилізація відходів</t>
  </si>
  <si>
    <t>0512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</si>
</sst>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9" x14ac:knownFonts="1"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"/>
      <family val="2"/>
    </font>
    <font>
      <sz val="7"/>
      <name val="Times New Roman"/>
      <family val="1"/>
      <charset val="204"/>
    </font>
    <font>
      <b/>
      <sz val="10"/>
      <name val="Arial Cyr"/>
      <family val="2"/>
      <charset val="204"/>
    </font>
    <font>
      <i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i/>
      <sz val="10"/>
      <color indexed="8"/>
      <name val="Arial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2"/>
      <name val="Times New Roman"/>
      <family val="1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8"/>
      <color indexed="10"/>
      <name val="Arial"/>
      <family val="2"/>
      <charset val="204"/>
    </font>
    <font>
      <sz val="10"/>
      <color indexed="10"/>
      <name val="Arial Cyr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i/>
      <sz val="10"/>
      <color indexed="10"/>
      <name val="Arial Cyr"/>
      <family val="2"/>
      <charset val="204"/>
    </font>
    <font>
      <i/>
      <sz val="10"/>
      <color indexed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i/>
      <sz val="8"/>
      <color indexed="10"/>
      <name val="Arial"/>
      <family val="2"/>
      <charset val="204"/>
    </font>
    <font>
      <sz val="10"/>
      <color indexed="10"/>
      <name val="Times New Roman"/>
      <family val="1"/>
      <charset val="204"/>
    </font>
    <font>
      <i/>
      <sz val="10"/>
      <color indexed="10"/>
      <name val="Arial Cyr"/>
      <charset val="204"/>
    </font>
    <font>
      <sz val="10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</fills>
  <borders count="4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/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4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 style="medium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/>
      <diagonal/>
    </border>
    <border>
      <left style="medium">
        <color indexed="63"/>
      </left>
      <right style="thin">
        <color indexed="63"/>
      </right>
      <top/>
      <bottom style="thin">
        <color indexed="63"/>
      </bottom>
      <diagonal/>
    </border>
    <border>
      <left style="medium">
        <color indexed="63"/>
      </left>
      <right/>
      <top style="thin">
        <color indexed="63"/>
      </top>
      <bottom style="thin">
        <color indexed="63"/>
      </bottom>
      <diagonal/>
    </border>
    <border>
      <left style="medium">
        <color indexed="63"/>
      </left>
      <right/>
      <top/>
      <bottom style="thin">
        <color indexed="63"/>
      </bottom>
      <diagonal/>
    </border>
    <border>
      <left style="medium">
        <color indexed="63"/>
      </left>
      <right/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/>
      <bottom style="thin">
        <color indexed="63"/>
      </bottom>
      <diagonal/>
    </border>
    <border>
      <left style="medium">
        <color indexed="63"/>
      </left>
      <right style="thin">
        <color indexed="63"/>
      </right>
      <top/>
      <bottom style="medium">
        <color indexed="63"/>
      </bottom>
      <diagonal/>
    </border>
    <border>
      <left/>
      <right style="thin">
        <color indexed="63"/>
      </right>
      <top/>
      <bottom style="medium">
        <color indexed="63"/>
      </bottom>
      <diagonal/>
    </border>
    <border>
      <left style="thin">
        <color indexed="63"/>
      </left>
      <right style="thin">
        <color indexed="63"/>
      </right>
      <top/>
      <bottom style="medium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medium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4"/>
      </right>
      <top style="medium">
        <color indexed="63"/>
      </top>
      <bottom/>
      <diagonal/>
    </border>
    <border>
      <left style="medium">
        <color indexed="63"/>
      </left>
      <right style="thin">
        <color indexed="64"/>
      </right>
      <top/>
      <bottom/>
      <diagonal/>
    </border>
    <border>
      <left style="medium">
        <color indexed="63"/>
      </left>
      <right style="thin">
        <color indexed="64"/>
      </right>
      <top/>
      <bottom style="thin">
        <color indexed="63"/>
      </bottom>
      <diagonal/>
    </border>
    <border>
      <left/>
      <right style="thin">
        <color indexed="63"/>
      </right>
      <top style="medium">
        <color indexed="63"/>
      </top>
      <bottom style="thin">
        <color indexed="63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2" fillId="8" borderId="1" applyNumberFormat="0" applyAlignment="0" applyProtection="0"/>
    <xf numFmtId="0" fontId="3" fillId="9" borderId="2" applyNumberFormat="0" applyAlignment="0" applyProtection="0"/>
    <xf numFmtId="0" fontId="4" fillId="9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0" borderId="7" applyNumberFormat="0" applyAlignment="0" applyProtection="0"/>
    <xf numFmtId="0" fontId="10" fillId="0" borderId="0" applyNumberFormat="0" applyFill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3" fillId="0" borderId="0" applyNumberFormat="0" applyFill="0" applyBorder="0" applyAlignment="0" applyProtection="0"/>
    <xf numFmtId="0" fontId="38" fillId="13" borderId="8" applyNumberFormat="0" applyAlignment="0" applyProtection="0"/>
    <xf numFmtId="0" fontId="14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14" borderId="0" applyNumberFormat="0" applyBorder="0" applyAlignment="0" applyProtection="0"/>
  </cellStyleXfs>
  <cellXfs count="390">
    <xf numFmtId="0" fontId="0" fillId="0" borderId="0" xfId="0"/>
    <xf numFmtId="49" fontId="17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horizontal="justify" vertical="center"/>
    </xf>
    <xf numFmtId="0" fontId="19" fillId="0" borderId="0" xfId="0" applyFont="1" applyAlignment="1">
      <alignment horizontal="justify" vertical="center"/>
    </xf>
    <xf numFmtId="0" fontId="17" fillId="0" borderId="0" xfId="0" applyFont="1" applyAlignment="1">
      <alignment horizontal="justify" vertical="center"/>
    </xf>
    <xf numFmtId="0" fontId="17" fillId="0" borderId="0" xfId="0" applyFont="1" applyAlignment="1">
      <alignment horizontal="justify"/>
    </xf>
    <xf numFmtId="0" fontId="0" fillId="0" borderId="0" xfId="0" applyFill="1"/>
    <xf numFmtId="0" fontId="27" fillId="0" borderId="2" xfId="0" applyFont="1" applyBorder="1" applyAlignment="1">
      <alignment horizontal="right" wrapText="1"/>
    </xf>
    <xf numFmtId="0" fontId="30" fillId="0" borderId="2" xfId="0" applyFont="1" applyBorder="1" applyAlignment="1">
      <alignment horizontal="right" wrapText="1"/>
    </xf>
    <xf numFmtId="0" fontId="27" fillId="0" borderId="2" xfId="0" applyFont="1" applyBorder="1" applyAlignment="1">
      <alignment horizontal="right"/>
    </xf>
    <xf numFmtId="0" fontId="30" fillId="0" borderId="2" xfId="0" applyFont="1" applyBorder="1" applyAlignment="1">
      <alignment horizontal="right"/>
    </xf>
    <xf numFmtId="49" fontId="29" fillId="0" borderId="2" xfId="0" applyNumberFormat="1" applyFont="1" applyBorder="1" applyAlignment="1" applyProtection="1">
      <alignment horizontal="center" vertical="center" wrapText="1"/>
      <protection locked="0"/>
    </xf>
    <xf numFmtId="0" fontId="30" fillId="0" borderId="2" xfId="0" applyFont="1" applyFill="1" applyBorder="1" applyAlignment="1">
      <alignment horizontal="right"/>
    </xf>
    <xf numFmtId="0" fontId="27" fillId="0" borderId="2" xfId="0" applyFont="1" applyFill="1" applyBorder="1" applyAlignment="1">
      <alignment horizontal="right" wrapText="1"/>
    </xf>
    <xf numFmtId="0" fontId="30" fillId="0" borderId="2" xfId="0" applyFont="1" applyFill="1" applyBorder="1" applyAlignment="1">
      <alignment horizontal="right" wrapText="1"/>
    </xf>
    <xf numFmtId="49" fontId="29" fillId="0" borderId="10" xfId="0" applyNumberFormat="1" applyFont="1" applyBorder="1" applyAlignment="1" applyProtection="1">
      <alignment horizontal="center" vertical="center" wrapText="1"/>
      <protection locked="0"/>
    </xf>
    <xf numFmtId="0" fontId="30" fillId="0" borderId="0" xfId="0" applyFont="1"/>
    <xf numFmtId="0" fontId="32" fillId="0" borderId="0" xfId="0" applyFont="1" applyAlignment="1">
      <alignment wrapText="1"/>
    </xf>
    <xf numFmtId="0" fontId="18" fillId="0" borderId="0" xfId="0" applyFont="1" applyAlignment="1"/>
    <xf numFmtId="0" fontId="23" fillId="0" borderId="2" xfId="0" applyFont="1" applyBorder="1" applyAlignment="1">
      <alignment horizontal="center" wrapText="1"/>
    </xf>
    <xf numFmtId="49" fontId="33" fillId="0" borderId="11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top" wrapText="1"/>
    </xf>
    <xf numFmtId="0" fontId="33" fillId="0" borderId="12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49" fontId="20" fillId="0" borderId="11" xfId="0" applyNumberFormat="1" applyFont="1" applyBorder="1" applyAlignment="1">
      <alignment horizontal="center" vertical="center"/>
    </xf>
    <xf numFmtId="49" fontId="25" fillId="0" borderId="2" xfId="0" applyNumberFormat="1" applyFont="1" applyBorder="1" applyAlignment="1" applyProtection="1">
      <alignment horizontal="center" vertical="center" wrapText="1"/>
      <protection locked="0"/>
    </xf>
    <xf numFmtId="49" fontId="17" fillId="0" borderId="11" xfId="0" applyNumberFormat="1" applyFont="1" applyBorder="1" applyAlignment="1">
      <alignment horizontal="center" vertical="center"/>
    </xf>
    <xf numFmtId="49" fontId="28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8" fillId="0" borderId="2" xfId="0" applyNumberFormat="1" applyFont="1" applyBorder="1" applyAlignment="1">
      <alignment horizontal="center" vertical="center"/>
    </xf>
    <xf numFmtId="49" fontId="28" fillId="0" borderId="2" xfId="0" applyNumberFormat="1" applyFont="1" applyBorder="1" applyAlignment="1" applyProtection="1">
      <alignment horizontal="center" vertical="center" wrapText="1"/>
      <protection locked="0"/>
    </xf>
    <xf numFmtId="49" fontId="26" fillId="0" borderId="2" xfId="0" applyNumberFormat="1" applyFont="1" applyBorder="1" applyAlignment="1" applyProtection="1">
      <alignment horizontal="center" vertical="center" wrapText="1"/>
      <protection locked="0"/>
    </xf>
    <xf numFmtId="0" fontId="27" fillId="0" borderId="2" xfId="0" applyFont="1" applyFill="1" applyBorder="1" applyAlignment="1">
      <alignment horizontal="right"/>
    </xf>
    <xf numFmtId="49" fontId="28" fillId="0" borderId="2" xfId="0" applyNumberFormat="1" applyFont="1" applyFill="1" applyBorder="1" applyAlignment="1">
      <alignment horizontal="center" vertical="center"/>
    </xf>
    <xf numFmtId="0" fontId="34" fillId="0" borderId="0" xfId="0" applyFont="1"/>
    <xf numFmtId="49" fontId="17" fillId="0" borderId="11" xfId="0" applyNumberFormat="1" applyFont="1" applyFill="1" applyBorder="1" applyAlignment="1">
      <alignment horizontal="center" vertical="center"/>
    </xf>
    <xf numFmtId="49" fontId="28" fillId="0" borderId="2" xfId="0" applyNumberFormat="1" applyFont="1" applyBorder="1" applyAlignment="1" applyProtection="1">
      <alignment horizontal="center" vertical="center"/>
      <protection locked="0"/>
    </xf>
    <xf numFmtId="49" fontId="17" fillId="0" borderId="2" xfId="0" applyNumberFormat="1" applyFont="1" applyFill="1" applyBorder="1" applyAlignment="1">
      <alignment horizontal="center" vertical="center"/>
    </xf>
    <xf numFmtId="49" fontId="20" fillId="0" borderId="11" xfId="0" applyNumberFormat="1" applyFont="1" applyFill="1" applyBorder="1" applyAlignment="1">
      <alignment horizontal="center" vertical="center"/>
    </xf>
    <xf numFmtId="49" fontId="25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29" fillId="0" borderId="2" xfId="0" applyFont="1" applyBorder="1" applyAlignment="1" applyProtection="1">
      <alignment horizontal="center" vertical="center" wrapText="1"/>
      <protection locked="0"/>
    </xf>
    <xf numFmtId="49" fontId="17" fillId="0" borderId="13" xfId="0" applyNumberFormat="1" applyFont="1" applyBorder="1" applyAlignment="1">
      <alignment horizontal="center" vertical="center"/>
    </xf>
    <xf numFmtId="49" fontId="29" fillId="0" borderId="14" xfId="0" applyNumberFormat="1" applyFont="1" applyBorder="1" applyAlignment="1" applyProtection="1">
      <alignment horizontal="center" vertical="center" wrapText="1"/>
      <protection locked="0"/>
    </xf>
    <xf numFmtId="0" fontId="27" fillId="0" borderId="15" xfId="0" applyFont="1" applyBorder="1" applyAlignment="1">
      <alignment horizontal="right"/>
    </xf>
    <xf numFmtId="3" fontId="27" fillId="0" borderId="2" xfId="0" applyNumberFormat="1" applyFont="1" applyBorder="1" applyAlignment="1">
      <alignment horizontal="right" wrapText="1"/>
    </xf>
    <xf numFmtId="3" fontId="30" fillId="0" borderId="2" xfId="0" applyNumberFormat="1" applyFont="1" applyBorder="1" applyAlignment="1">
      <alignment horizontal="right" wrapText="1"/>
    </xf>
    <xf numFmtId="3" fontId="30" fillId="0" borderId="2" xfId="0" applyNumberFormat="1" applyFont="1" applyBorder="1" applyAlignment="1">
      <alignment horizontal="right"/>
    </xf>
    <xf numFmtId="0" fontId="38" fillId="0" borderId="0" xfId="0" applyFont="1"/>
    <xf numFmtId="0" fontId="17" fillId="0" borderId="2" xfId="0" applyFont="1" applyBorder="1" applyAlignment="1">
      <alignment horizontal="center" vertical="top" wrapText="1"/>
    </xf>
    <xf numFmtId="0" fontId="37" fillId="0" borderId="2" xfId="0" applyFont="1" applyBorder="1" applyAlignment="1" applyProtection="1">
      <alignment vertical="top" wrapText="1"/>
      <protection locked="0"/>
    </xf>
    <xf numFmtId="0" fontId="39" fillId="0" borderId="2" xfId="0" applyFont="1" applyBorder="1" applyAlignment="1" applyProtection="1">
      <alignment vertical="top" wrapText="1"/>
      <protection locked="0"/>
    </xf>
    <xf numFmtId="0" fontId="30" fillId="0" borderId="2" xfId="0" applyFont="1" applyFill="1" applyBorder="1" applyAlignment="1" applyProtection="1">
      <alignment vertical="top" wrapText="1"/>
      <protection locked="0"/>
    </xf>
    <xf numFmtId="0" fontId="36" fillId="0" borderId="2" xfId="0" applyFont="1" applyBorder="1" applyAlignment="1" applyProtection="1">
      <alignment vertical="center" wrapText="1"/>
      <protection locked="0"/>
    </xf>
    <xf numFmtId="0" fontId="30" fillId="0" borderId="2" xfId="0" applyFont="1" applyBorder="1" applyAlignment="1" applyProtection="1">
      <alignment vertical="top" wrapText="1"/>
      <protection locked="0"/>
    </xf>
    <xf numFmtId="0" fontId="30" fillId="0" borderId="2" xfId="0" applyFont="1" applyBorder="1" applyAlignment="1">
      <alignment vertical="top" wrapText="1"/>
    </xf>
    <xf numFmtId="0" fontId="30" fillId="0" borderId="2" xfId="0" applyFont="1" applyBorder="1" applyAlignment="1" applyProtection="1">
      <alignment vertical="center" wrapText="1"/>
      <protection locked="0"/>
    </xf>
    <xf numFmtId="0" fontId="30" fillId="0" borderId="2" xfId="0" applyFont="1" applyBorder="1" applyAlignment="1" applyProtection="1">
      <alignment wrapText="1"/>
      <protection locked="0"/>
    </xf>
    <xf numFmtId="0" fontId="30" fillId="0" borderId="2" xfId="0" applyFont="1" applyBorder="1" applyAlignment="1">
      <alignment wrapText="1"/>
    </xf>
    <xf numFmtId="0" fontId="30" fillId="0" borderId="2" xfId="0" applyFont="1" applyBorder="1" applyAlignment="1">
      <alignment vertical="center" wrapText="1"/>
    </xf>
    <xf numFmtId="0" fontId="30" fillId="0" borderId="10" xfId="0" applyFont="1" applyFill="1" applyBorder="1" applyAlignment="1" applyProtection="1">
      <alignment vertical="top" wrapText="1"/>
      <protection locked="0"/>
    </xf>
    <xf numFmtId="0" fontId="30" fillId="0" borderId="16" xfId="0" applyFont="1" applyBorder="1" applyAlignment="1">
      <alignment horizontal="left" vertical="top" wrapText="1"/>
    </xf>
    <xf numFmtId="0" fontId="30" fillId="0" borderId="0" xfId="0" applyFont="1" applyAlignment="1">
      <alignment wrapText="1"/>
    </xf>
    <xf numFmtId="0" fontId="36" fillId="0" borderId="2" xfId="0" applyFont="1" applyBorder="1" applyAlignment="1" applyProtection="1">
      <alignment vertical="top" wrapText="1"/>
      <protection locked="0"/>
    </xf>
    <xf numFmtId="0" fontId="30" fillId="0" borderId="2" xfId="0" applyFont="1" applyFill="1" applyBorder="1" applyAlignment="1">
      <alignment vertical="center" wrapText="1"/>
    </xf>
    <xf numFmtId="0" fontId="30" fillId="0" borderId="2" xfId="0" applyFont="1" applyFill="1" applyBorder="1" applyAlignment="1">
      <alignment wrapText="1"/>
    </xf>
    <xf numFmtId="0" fontId="30" fillId="0" borderId="2" xfId="0" applyFont="1" applyFill="1" applyBorder="1" applyAlignment="1">
      <alignment vertical="top" wrapText="1"/>
    </xf>
    <xf numFmtId="0" fontId="39" fillId="0" borderId="2" xfId="0" applyFont="1" applyFill="1" applyBorder="1" applyAlignment="1" applyProtection="1">
      <alignment vertical="top" wrapText="1"/>
      <protection locked="0"/>
    </xf>
    <xf numFmtId="0" fontId="40" fillId="0" borderId="2" xfId="0" applyFont="1" applyBorder="1" applyAlignment="1">
      <alignment vertical="center" wrapText="1"/>
    </xf>
    <xf numFmtId="0" fontId="30" fillId="0" borderId="10" xfId="0" applyFont="1" applyFill="1" applyBorder="1" applyAlignment="1">
      <alignment vertical="top" wrapText="1"/>
    </xf>
    <xf numFmtId="0" fontId="30" fillId="0" borderId="10" xfId="0" applyFont="1" applyBorder="1" applyAlignment="1">
      <alignment vertical="top" wrapText="1"/>
    </xf>
    <xf numFmtId="0" fontId="37" fillId="0" borderId="2" xfId="0" applyFont="1" applyFill="1" applyBorder="1" applyAlignment="1" applyProtection="1">
      <alignment vertical="top" wrapText="1"/>
      <protection locked="0"/>
    </xf>
    <xf numFmtId="0" fontId="30" fillId="0" borderId="2" xfId="0" applyFont="1" applyBorder="1" applyProtection="1">
      <protection locked="0"/>
    </xf>
    <xf numFmtId="0" fontId="27" fillId="0" borderId="15" xfId="0" applyFont="1" applyFill="1" applyBorder="1" applyAlignment="1" applyProtection="1">
      <alignment vertical="top" wrapText="1"/>
      <protection locked="0"/>
    </xf>
    <xf numFmtId="0" fontId="30" fillId="0" borderId="17" xfId="0" applyFont="1" applyBorder="1" applyAlignment="1" applyProtection="1">
      <alignment vertical="center" wrapText="1"/>
      <protection locked="0"/>
    </xf>
    <xf numFmtId="0" fontId="41" fillId="0" borderId="0" xfId="0" applyFont="1" applyFill="1"/>
    <xf numFmtId="0" fontId="42" fillId="0" borderId="0" xfId="0" applyFont="1"/>
    <xf numFmtId="49" fontId="45" fillId="0" borderId="11" xfId="0" applyNumberFormat="1" applyFont="1" applyBorder="1" applyAlignment="1">
      <alignment horizontal="center" vertical="center"/>
    </xf>
    <xf numFmtId="0" fontId="43" fillId="0" borderId="2" xfId="0" applyFont="1" applyBorder="1" applyAlignment="1">
      <alignment horizontal="right"/>
    </xf>
    <xf numFmtId="49" fontId="35" fillId="0" borderId="2" xfId="0" applyNumberFormat="1" applyFont="1" applyBorder="1" applyAlignment="1" applyProtection="1">
      <alignment horizontal="center" vertical="center" wrapText="1"/>
      <protection locked="0"/>
    </xf>
    <xf numFmtId="0" fontId="40" fillId="0" borderId="2" xfId="0" applyFont="1" applyBorder="1" applyAlignment="1">
      <alignment horizontal="right" wrapText="1"/>
    </xf>
    <xf numFmtId="0" fontId="41" fillId="0" borderId="0" xfId="0" applyFont="1"/>
    <xf numFmtId="0" fontId="40" fillId="0" borderId="2" xfId="0" applyFont="1" applyBorder="1" applyAlignment="1" applyProtection="1">
      <alignment vertical="center" wrapText="1"/>
      <protection locked="0"/>
    </xf>
    <xf numFmtId="0" fontId="47" fillId="0" borderId="0" xfId="0" applyFont="1" applyAlignment="1">
      <alignment wrapText="1"/>
    </xf>
    <xf numFmtId="49" fontId="35" fillId="0" borderId="18" xfId="0" applyNumberFormat="1" applyFont="1" applyBorder="1" applyAlignment="1" applyProtection="1">
      <alignment horizontal="center" vertical="center" wrapText="1"/>
      <protection locked="0"/>
    </xf>
    <xf numFmtId="0" fontId="40" fillId="0" borderId="17" xfId="0" applyFont="1" applyBorder="1" applyAlignment="1">
      <alignment vertical="top" wrapText="1" shrinkToFit="1"/>
    </xf>
    <xf numFmtId="49" fontId="48" fillId="0" borderId="2" xfId="0" applyNumberFormat="1" applyFont="1" applyFill="1" applyBorder="1" applyAlignment="1">
      <alignment horizontal="center" vertical="center"/>
    </xf>
    <xf numFmtId="0" fontId="40" fillId="0" borderId="2" xfId="0" applyFont="1" applyFill="1" applyBorder="1" applyAlignment="1">
      <alignment vertical="top" wrapText="1"/>
    </xf>
    <xf numFmtId="0" fontId="40" fillId="0" borderId="2" xfId="0" applyFont="1" applyFill="1" applyBorder="1" applyAlignment="1">
      <alignment horizontal="right"/>
    </xf>
    <xf numFmtId="49" fontId="47" fillId="0" borderId="11" xfId="0" applyNumberFormat="1" applyFont="1" applyFill="1" applyBorder="1" applyAlignment="1">
      <alignment horizontal="center" vertical="center"/>
    </xf>
    <xf numFmtId="49" fontId="48" fillId="0" borderId="2" xfId="0" applyNumberFormat="1" applyFont="1" applyBorder="1" applyAlignment="1" applyProtection="1">
      <alignment horizontal="center" vertical="center"/>
      <protection locked="0"/>
    </xf>
    <xf numFmtId="2" fontId="39" fillId="0" borderId="2" xfId="0" applyNumberFormat="1" applyFont="1" applyBorder="1" applyAlignment="1">
      <alignment wrapText="1"/>
    </xf>
    <xf numFmtId="0" fontId="40" fillId="0" borderId="2" xfId="0" applyFont="1" applyBorder="1" applyAlignment="1">
      <alignment vertical="top" wrapText="1"/>
    </xf>
    <xf numFmtId="49" fontId="48" fillId="0" borderId="2" xfId="0" applyNumberFormat="1" applyFont="1" applyBorder="1" applyAlignment="1">
      <alignment horizontal="center" vertical="center"/>
    </xf>
    <xf numFmtId="0" fontId="40" fillId="0" borderId="2" xfId="0" applyFont="1" applyBorder="1" applyAlignment="1" applyProtection="1">
      <alignment vertical="top" wrapText="1"/>
      <protection locked="0"/>
    </xf>
    <xf numFmtId="0" fontId="40" fillId="0" borderId="2" xfId="0" applyFont="1" applyBorder="1" applyAlignment="1">
      <alignment wrapText="1"/>
    </xf>
    <xf numFmtId="0" fontId="40" fillId="0" borderId="2" xfId="0" applyFont="1" applyBorder="1"/>
    <xf numFmtId="49" fontId="47" fillId="0" borderId="11" xfId="0" applyNumberFormat="1" applyFont="1" applyBorder="1" applyAlignment="1">
      <alignment horizontal="center" vertical="center"/>
    </xf>
    <xf numFmtId="0" fontId="40" fillId="0" borderId="2" xfId="0" applyFont="1" applyBorder="1" applyAlignment="1">
      <alignment horizontal="right"/>
    </xf>
    <xf numFmtId="0" fontId="40" fillId="0" borderId="16" xfId="0" applyFont="1" applyBorder="1" applyAlignment="1">
      <alignment horizontal="left" vertical="top" wrapText="1"/>
    </xf>
    <xf numFmtId="0" fontId="40" fillId="0" borderId="2" xfId="0" applyFont="1" applyFill="1" applyBorder="1" applyAlignment="1">
      <alignment horizontal="right" wrapText="1"/>
    </xf>
    <xf numFmtId="0" fontId="43" fillId="0" borderId="2" xfId="0" applyFont="1" applyFill="1" applyBorder="1" applyAlignment="1">
      <alignment horizontal="right" wrapText="1"/>
    </xf>
    <xf numFmtId="0" fontId="49" fillId="0" borderId="0" xfId="0" applyFont="1" applyFill="1"/>
    <xf numFmtId="0" fontId="40" fillId="0" borderId="2" xfId="0" applyFont="1" applyFill="1" applyBorder="1" applyAlignment="1">
      <alignment vertical="center" wrapText="1"/>
    </xf>
    <xf numFmtId="0" fontId="40" fillId="0" borderId="19" xfId="0" applyFont="1" applyBorder="1" applyAlignment="1">
      <alignment horizontal="left" vertical="top" wrapText="1"/>
    </xf>
    <xf numFmtId="49" fontId="29" fillId="0" borderId="20" xfId="0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/>
    <xf numFmtId="0" fontId="17" fillId="0" borderId="0" xfId="0" applyFont="1" applyAlignment="1"/>
    <xf numFmtId="0" fontId="20" fillId="0" borderId="0" xfId="0" applyFont="1" applyAlignment="1"/>
    <xf numFmtId="0" fontId="29" fillId="0" borderId="11" xfId="0" applyFont="1" applyBorder="1" applyAlignment="1" applyProtection="1">
      <alignment horizontal="center" vertical="center" wrapText="1"/>
      <protection locked="0"/>
    </xf>
    <xf numFmtId="0" fontId="30" fillId="0" borderId="19" xfId="0" applyFont="1" applyBorder="1" applyAlignment="1">
      <alignment vertical="top" wrapText="1"/>
    </xf>
    <xf numFmtId="49" fontId="28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1" xfId="0" applyFont="1" applyFill="1" applyBorder="1" applyAlignment="1">
      <alignment horizontal="right" wrapText="1"/>
    </xf>
    <xf numFmtId="0" fontId="37" fillId="0" borderId="21" xfId="0" applyFont="1" applyFill="1" applyBorder="1" applyAlignment="1" applyProtection="1">
      <alignment vertical="top" wrapText="1"/>
      <protection locked="0"/>
    </xf>
    <xf numFmtId="0" fontId="51" fillId="0" borderId="20" xfId="0" applyFont="1" applyBorder="1" applyAlignment="1">
      <alignment horizontal="justify" wrapText="1"/>
    </xf>
    <xf numFmtId="0" fontId="49" fillId="0" borderId="20" xfId="0" applyFont="1" applyBorder="1"/>
    <xf numFmtId="49" fontId="48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11" xfId="0" applyFont="1" applyFill="1" applyBorder="1" applyAlignment="1">
      <alignment horizontal="right" wrapText="1"/>
    </xf>
    <xf numFmtId="49" fontId="28" fillId="0" borderId="17" xfId="0" applyNumberFormat="1" applyFont="1" applyBorder="1" applyAlignment="1" applyProtection="1">
      <alignment horizontal="center" vertical="center"/>
      <protection locked="0"/>
    </xf>
    <xf numFmtId="0" fontId="30" fillId="0" borderId="14" xfId="0" applyFont="1" applyBorder="1" applyAlignment="1">
      <alignment vertical="center" wrapText="1"/>
    </xf>
    <xf numFmtId="0" fontId="30" fillId="0" borderId="20" xfId="0" applyFont="1" applyBorder="1" applyAlignment="1">
      <alignment wrapText="1"/>
    </xf>
    <xf numFmtId="0" fontId="51" fillId="0" borderId="20" xfId="0" applyFont="1" applyBorder="1"/>
    <xf numFmtId="3" fontId="27" fillId="0" borderId="2" xfId="0" applyNumberFormat="1" applyFont="1" applyFill="1" applyBorder="1" applyAlignment="1">
      <alignment horizontal="right"/>
    </xf>
    <xf numFmtId="49" fontId="53" fillId="0" borderId="2" xfId="0" applyNumberFormat="1" applyFont="1" applyBorder="1" applyAlignment="1" applyProtection="1">
      <alignment horizontal="center" vertical="center" wrapText="1"/>
      <protection locked="0"/>
    </xf>
    <xf numFmtId="0" fontId="30" fillId="0" borderId="21" xfId="0" applyFont="1" applyBorder="1" applyAlignment="1">
      <alignment vertical="top" wrapText="1"/>
    </xf>
    <xf numFmtId="0" fontId="40" fillId="0" borderId="22" xfId="0" applyFont="1" applyBorder="1" applyAlignment="1">
      <alignment horizontal="left" vertical="top" wrapText="1"/>
    </xf>
    <xf numFmtId="0" fontId="55" fillId="0" borderId="2" xfId="0" applyFont="1" applyFill="1" applyBorder="1" applyAlignment="1">
      <alignment horizontal="right" wrapText="1"/>
    </xf>
    <xf numFmtId="0" fontId="55" fillId="0" borderId="2" xfId="0" applyFont="1" applyFill="1" applyBorder="1" applyAlignment="1">
      <alignment horizontal="right"/>
    </xf>
    <xf numFmtId="0" fontId="56" fillId="0" borderId="2" xfId="0" applyFont="1" applyFill="1" applyBorder="1" applyAlignment="1">
      <alignment horizontal="right" wrapText="1"/>
    </xf>
    <xf numFmtId="0" fontId="54" fillId="0" borderId="0" xfId="0" applyFont="1"/>
    <xf numFmtId="0" fontId="55" fillId="0" borderId="2" xfId="0" applyFont="1" applyBorder="1" applyAlignment="1">
      <alignment vertical="top" wrapText="1"/>
    </xf>
    <xf numFmtId="0" fontId="58" fillId="0" borderId="2" xfId="0" applyFont="1" applyFill="1" applyBorder="1" applyAlignment="1">
      <alignment horizontal="right" wrapText="1"/>
    </xf>
    <xf numFmtId="0" fontId="58" fillId="0" borderId="2" xfId="0" applyFont="1" applyFill="1" applyBorder="1" applyAlignment="1">
      <alignment horizontal="right"/>
    </xf>
    <xf numFmtId="0" fontId="59" fillId="0" borderId="2" xfId="0" applyFont="1" applyFill="1" applyBorder="1" applyAlignment="1">
      <alignment horizontal="right" wrapText="1"/>
    </xf>
    <xf numFmtId="0" fontId="58" fillId="0" borderId="19" xfId="0" applyFont="1" applyBorder="1" applyAlignment="1">
      <alignment horizontal="left" vertical="top" wrapText="1"/>
    </xf>
    <xf numFmtId="0" fontId="58" fillId="0" borderId="23" xfId="0" applyFont="1" applyBorder="1" applyAlignment="1">
      <alignment horizontal="left" vertical="top" wrapText="1"/>
    </xf>
    <xf numFmtId="0" fontId="55" fillId="0" borderId="2" xfId="0" applyFont="1" applyFill="1" applyBorder="1" applyAlignment="1">
      <alignment vertical="top" wrapText="1"/>
    </xf>
    <xf numFmtId="0" fontId="54" fillId="0" borderId="0" xfId="0" applyFont="1" applyFill="1"/>
    <xf numFmtId="49" fontId="60" fillId="0" borderId="2" xfId="0" applyNumberFormat="1" applyFont="1" applyFill="1" applyBorder="1" applyAlignment="1">
      <alignment horizontal="center" vertical="center"/>
    </xf>
    <xf numFmtId="0" fontId="57" fillId="0" borderId="0" xfId="0" applyFont="1" applyFill="1"/>
    <xf numFmtId="0" fontId="40" fillId="0" borderId="14" xfId="0" applyFont="1" applyBorder="1" applyAlignment="1">
      <alignment vertical="center" wrapText="1"/>
    </xf>
    <xf numFmtId="0" fontId="35" fillId="0" borderId="11" xfId="0" applyFont="1" applyBorder="1" applyAlignment="1" applyProtection="1">
      <alignment horizontal="center" vertical="center" wrapText="1"/>
      <protection locked="0"/>
    </xf>
    <xf numFmtId="0" fontId="30" fillId="0" borderId="22" xfId="0" applyFont="1" applyBorder="1" applyAlignment="1">
      <alignment wrapText="1"/>
    </xf>
    <xf numFmtId="0" fontId="40" fillId="0" borderId="22" xfId="0" applyFont="1" applyBorder="1" applyAlignment="1">
      <alignment wrapText="1"/>
    </xf>
    <xf numFmtId="0" fontId="40" fillId="0" borderId="19" xfId="0" applyFont="1" applyBorder="1" applyAlignment="1">
      <alignment vertical="top" wrapText="1"/>
    </xf>
    <xf numFmtId="49" fontId="61" fillId="0" borderId="13" xfId="0" applyNumberFormat="1" applyFont="1" applyBorder="1" applyAlignment="1">
      <alignment horizontal="center" vertical="center"/>
    </xf>
    <xf numFmtId="49" fontId="53" fillId="0" borderId="14" xfId="0" applyNumberFormat="1" applyFont="1" applyBorder="1" applyAlignment="1" applyProtection="1">
      <alignment horizontal="center" vertical="center" wrapText="1"/>
      <protection locked="0"/>
    </xf>
    <xf numFmtId="3" fontId="55" fillId="0" borderId="14" xfId="0" applyNumberFormat="1" applyFont="1" applyBorder="1" applyAlignment="1">
      <alignment horizontal="right"/>
    </xf>
    <xf numFmtId="49" fontId="60" fillId="0" borderId="20" xfId="0" applyNumberFormat="1" applyFont="1" applyFill="1" applyBorder="1" applyAlignment="1" applyProtection="1">
      <alignment horizontal="center" vertical="center" wrapText="1"/>
      <protection locked="0"/>
    </xf>
    <xf numFmtId="49" fontId="60" fillId="0" borderId="20" xfId="0" applyNumberFormat="1" applyFont="1" applyBorder="1" applyAlignment="1" applyProtection="1">
      <alignment horizontal="center" vertical="center" wrapText="1"/>
      <protection locked="0"/>
    </xf>
    <xf numFmtId="0" fontId="58" fillId="0" borderId="11" xfId="0" applyFont="1" applyBorder="1" applyAlignment="1">
      <alignment vertical="top" wrapText="1"/>
    </xf>
    <xf numFmtId="3" fontId="58" fillId="0" borderId="2" xfId="0" applyNumberFormat="1" applyFont="1" applyFill="1" applyBorder="1" applyAlignment="1">
      <alignment horizontal="right"/>
    </xf>
    <xf numFmtId="0" fontId="58" fillId="0" borderId="11" xfId="0" applyFont="1" applyFill="1" applyBorder="1" applyAlignment="1">
      <alignment horizontal="right"/>
    </xf>
    <xf numFmtId="49" fontId="53" fillId="0" borderId="21" xfId="0" applyNumberFormat="1" applyFont="1" applyFill="1" applyBorder="1" applyAlignment="1">
      <alignment horizontal="center" vertical="center"/>
    </xf>
    <xf numFmtId="0" fontId="58" fillId="0" borderId="2" xfId="0" applyFont="1" applyFill="1" applyBorder="1" applyAlignment="1">
      <alignment vertical="top" wrapText="1"/>
    </xf>
    <xf numFmtId="0" fontId="55" fillId="0" borderId="11" xfId="0" applyFont="1" applyFill="1" applyBorder="1" applyAlignment="1">
      <alignment horizontal="right"/>
    </xf>
    <xf numFmtId="49" fontId="53" fillId="0" borderId="24" xfId="0" applyNumberFormat="1" applyFont="1" applyFill="1" applyBorder="1" applyAlignment="1" applyProtection="1">
      <alignment horizontal="center" vertical="center" wrapText="1"/>
      <protection locked="0"/>
    </xf>
    <xf numFmtId="49" fontId="53" fillId="0" borderId="10" xfId="0" applyNumberFormat="1" applyFont="1" applyBorder="1" applyAlignment="1" applyProtection="1">
      <alignment horizontal="center" vertical="center" wrapText="1"/>
      <protection locked="0"/>
    </xf>
    <xf numFmtId="0" fontId="55" fillId="0" borderId="20" xfId="0" applyFont="1" applyBorder="1"/>
    <xf numFmtId="3" fontId="55" fillId="0" borderId="11" xfId="0" applyNumberFormat="1" applyFont="1" applyFill="1" applyBorder="1" applyAlignment="1">
      <alignment horizontal="right"/>
    </xf>
    <xf numFmtId="0" fontId="58" fillId="0" borderId="0" xfId="0" applyFont="1"/>
    <xf numFmtId="0" fontId="0" fillId="0" borderId="0" xfId="0" applyFont="1"/>
    <xf numFmtId="49" fontId="48" fillId="0" borderId="2" xfId="0" applyNumberFormat="1" applyFont="1" applyBorder="1" applyAlignment="1" applyProtection="1">
      <alignment horizontal="center" vertical="center" wrapText="1"/>
      <protection locked="0"/>
    </xf>
    <xf numFmtId="0" fontId="40" fillId="0" borderId="19" xfId="0" applyFont="1" applyBorder="1" applyAlignment="1" applyProtection="1">
      <alignment vertical="top" wrapText="1"/>
      <protection locked="0"/>
    </xf>
    <xf numFmtId="0" fontId="0" fillId="0" borderId="0" xfId="0" applyFont="1" applyFill="1"/>
    <xf numFmtId="49" fontId="53" fillId="0" borderId="25" xfId="0" applyNumberFormat="1" applyFont="1" applyFill="1" applyBorder="1" applyAlignment="1" applyProtection="1">
      <alignment horizontal="center" vertical="center" wrapText="1"/>
      <protection locked="0"/>
    </xf>
    <xf numFmtId="49" fontId="53" fillId="0" borderId="25" xfId="0" applyNumberFormat="1" applyFont="1" applyBorder="1" applyAlignment="1" applyProtection="1">
      <alignment horizontal="center" vertical="center" wrapText="1"/>
      <protection locked="0"/>
    </xf>
    <xf numFmtId="0" fontId="55" fillId="0" borderId="26" xfId="0" applyFont="1" applyFill="1" applyBorder="1" applyAlignment="1">
      <alignment vertical="center" wrapText="1"/>
    </xf>
    <xf numFmtId="49" fontId="48" fillId="0" borderId="20" xfId="0" applyNumberFormat="1" applyFont="1" applyFill="1" applyBorder="1" applyAlignment="1" applyProtection="1">
      <alignment horizontal="center" vertical="center" wrapText="1"/>
      <protection locked="0"/>
    </xf>
    <xf numFmtId="49" fontId="48" fillId="0" borderId="20" xfId="0" applyNumberFormat="1" applyFont="1" applyBorder="1" applyAlignment="1" applyProtection="1">
      <alignment horizontal="center" vertical="center" wrapText="1"/>
      <protection locked="0"/>
    </xf>
    <xf numFmtId="0" fontId="40" fillId="0" borderId="20" xfId="0" applyFont="1" applyBorder="1" applyAlignment="1" applyProtection="1">
      <alignment vertical="top" wrapText="1"/>
      <protection locked="0"/>
    </xf>
    <xf numFmtId="3" fontId="30" fillId="0" borderId="2" xfId="0" applyNumberFormat="1" applyFont="1" applyFill="1" applyBorder="1" applyAlignment="1">
      <alignment horizontal="right"/>
    </xf>
    <xf numFmtId="0" fontId="40" fillId="0" borderId="20" xfId="0" applyFont="1" applyBorder="1" applyAlignment="1">
      <alignment vertical="center" wrapText="1"/>
    </xf>
    <xf numFmtId="0" fontId="40" fillId="0" borderId="10" xfId="0" applyFont="1" applyFill="1" applyBorder="1" applyAlignment="1" applyProtection="1">
      <alignment vertical="top" wrapText="1"/>
      <protection locked="0"/>
    </xf>
    <xf numFmtId="1" fontId="30" fillId="0" borderId="2" xfId="0" applyNumberFormat="1" applyFont="1" applyBorder="1" applyAlignment="1">
      <alignment horizontal="right"/>
    </xf>
    <xf numFmtId="49" fontId="28" fillId="0" borderId="14" xfId="0" applyNumberFormat="1" applyFont="1" applyBorder="1" applyAlignment="1">
      <alignment horizontal="center" vertical="center"/>
    </xf>
    <xf numFmtId="0" fontId="36" fillId="0" borderId="27" xfId="0" applyFont="1" applyFill="1" applyBorder="1" applyAlignment="1">
      <alignment horizontal="left" vertical="center" wrapText="1"/>
    </xf>
    <xf numFmtId="0" fontId="30" fillId="0" borderId="21" xfId="0" applyFont="1" applyBorder="1" applyAlignment="1" applyProtection="1">
      <alignment vertical="top" wrapText="1"/>
      <protection locked="0"/>
    </xf>
    <xf numFmtId="49" fontId="48" fillId="0" borderId="20" xfId="0" applyNumberFormat="1" applyFont="1" applyBorder="1" applyAlignment="1">
      <alignment horizontal="center" vertical="center"/>
    </xf>
    <xf numFmtId="0" fontId="39" fillId="0" borderId="20" xfId="0" applyFont="1" applyFill="1" applyBorder="1" applyAlignment="1">
      <alignment horizontal="left" vertical="center" wrapText="1"/>
    </xf>
    <xf numFmtId="0" fontId="39" fillId="0" borderId="14" xfId="0" applyFont="1" applyBorder="1" applyAlignment="1" applyProtection="1">
      <alignment vertical="top" wrapText="1"/>
      <protection locked="0"/>
    </xf>
    <xf numFmtId="49" fontId="35" fillId="0" borderId="11" xfId="0" applyNumberFormat="1" applyFont="1" applyBorder="1" applyAlignment="1" applyProtection="1">
      <alignment horizontal="center" vertical="center" wrapText="1"/>
      <protection locked="0"/>
    </xf>
    <xf numFmtId="0" fontId="39" fillId="0" borderId="2" xfId="0" applyFont="1" applyBorder="1" applyAlignment="1" applyProtection="1">
      <alignment vertical="center" wrapText="1"/>
      <protection locked="0"/>
    </xf>
    <xf numFmtId="49" fontId="48" fillId="0" borderId="11" xfId="0" applyNumberFormat="1" applyFont="1" applyBorder="1" applyAlignment="1">
      <alignment horizontal="center" vertical="center"/>
    </xf>
    <xf numFmtId="0" fontId="63" fillId="0" borderId="2" xfId="0" applyFont="1" applyBorder="1" applyAlignment="1">
      <alignment vertical="top" wrapText="1"/>
    </xf>
    <xf numFmtId="49" fontId="27" fillId="0" borderId="2" xfId="0" applyNumberFormat="1" applyFont="1" applyBorder="1" applyAlignment="1" applyProtection="1">
      <alignment horizontal="center" vertical="center" wrapText="1"/>
      <protection locked="0"/>
    </xf>
    <xf numFmtId="49" fontId="30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30" fillId="0" borderId="2" xfId="0" applyNumberFormat="1" applyFont="1" applyFill="1" applyBorder="1" applyAlignment="1">
      <alignment horizontal="center" vertical="center"/>
    </xf>
    <xf numFmtId="49" fontId="40" fillId="0" borderId="2" xfId="0" applyNumberFormat="1" applyFont="1" applyFill="1" applyBorder="1" applyAlignment="1">
      <alignment horizontal="center" vertical="center"/>
    </xf>
    <xf numFmtId="0" fontId="47" fillId="0" borderId="0" xfId="0" applyFont="1" applyFill="1"/>
    <xf numFmtId="0" fontId="47" fillId="0" borderId="0" xfId="0" applyFont="1" applyFill="1" applyAlignment="1">
      <alignment wrapText="1"/>
    </xf>
    <xf numFmtId="49" fontId="30" fillId="0" borderId="17" xfId="0" applyNumberFormat="1" applyFont="1" applyFill="1" applyBorder="1" applyAlignment="1">
      <alignment horizontal="center" vertical="center"/>
    </xf>
    <xf numFmtId="0" fontId="17" fillId="0" borderId="20" xfId="0" applyFont="1" applyFill="1" applyBorder="1" applyAlignment="1">
      <alignment wrapText="1"/>
    </xf>
    <xf numFmtId="49" fontId="40" fillId="0" borderId="17" xfId="0" applyNumberFormat="1" applyFont="1" applyFill="1" applyBorder="1" applyAlignment="1">
      <alignment horizontal="center" vertical="center"/>
    </xf>
    <xf numFmtId="0" fontId="47" fillId="0" borderId="20" xfId="0" applyFont="1" applyFill="1" applyBorder="1" applyAlignment="1">
      <alignment wrapText="1"/>
    </xf>
    <xf numFmtId="0" fontId="30" fillId="0" borderId="21" xfId="0" applyFont="1" applyFill="1" applyBorder="1" applyAlignment="1">
      <alignment vertical="top" wrapText="1"/>
    </xf>
    <xf numFmtId="49" fontId="60" fillId="0" borderId="2" xfId="0" applyNumberFormat="1" applyFont="1" applyBorder="1" applyAlignment="1" applyProtection="1">
      <alignment horizontal="center" vertical="center" wrapText="1"/>
      <protection locked="0"/>
    </xf>
    <xf numFmtId="0" fontId="57" fillId="0" borderId="0" xfId="0" applyFont="1"/>
    <xf numFmtId="0" fontId="40" fillId="0" borderId="14" xfId="0" applyFont="1" applyBorder="1" applyAlignment="1">
      <alignment horizontal="left" vertical="top" wrapText="1"/>
    </xf>
    <xf numFmtId="0" fontId="64" fillId="0" borderId="2" xfId="0" applyFont="1" applyBorder="1" applyAlignment="1">
      <alignment vertical="top" wrapText="1"/>
    </xf>
    <xf numFmtId="49" fontId="17" fillId="15" borderId="11" xfId="0" applyNumberFormat="1" applyFont="1" applyFill="1" applyBorder="1" applyAlignment="1">
      <alignment horizontal="center" vertical="center"/>
    </xf>
    <xf numFmtId="49" fontId="28" fillId="15" borderId="2" xfId="0" applyNumberFormat="1" applyFont="1" applyFill="1" applyBorder="1" applyAlignment="1">
      <alignment horizontal="center" vertical="center"/>
    </xf>
    <xf numFmtId="49" fontId="28" fillId="16" borderId="21" xfId="0" applyNumberFormat="1" applyFont="1" applyFill="1" applyBorder="1" applyAlignment="1">
      <alignment horizontal="center" vertical="center"/>
    </xf>
    <xf numFmtId="49" fontId="48" fillId="0" borderId="11" xfId="0" applyNumberFormat="1" applyFont="1" applyFill="1" applyBorder="1" applyAlignment="1">
      <alignment horizontal="center" vertical="center"/>
    </xf>
    <xf numFmtId="49" fontId="28" fillId="0" borderId="11" xfId="0" applyNumberFormat="1" applyFont="1" applyFill="1" applyBorder="1" applyAlignment="1">
      <alignment horizontal="center" vertical="center"/>
    </xf>
    <xf numFmtId="49" fontId="29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4" xfId="0" applyFont="1" applyFill="1" applyBorder="1" applyAlignment="1">
      <alignment vertical="center" wrapText="1"/>
    </xf>
    <xf numFmtId="49" fontId="28" fillId="0" borderId="20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20" xfId="0" applyFont="1" applyFill="1" applyBorder="1" applyAlignment="1">
      <alignment vertical="top" wrapText="1"/>
    </xf>
    <xf numFmtId="0" fontId="30" fillId="0" borderId="20" xfId="0" applyFont="1" applyBorder="1" applyAlignment="1" applyProtection="1">
      <alignment vertical="center" wrapText="1"/>
      <protection locked="0"/>
    </xf>
    <xf numFmtId="49" fontId="35" fillId="0" borderId="20" xfId="0" applyNumberFormat="1" applyFont="1" applyBorder="1" applyAlignment="1" applyProtection="1">
      <alignment horizontal="center" vertical="center" wrapText="1"/>
      <protection locked="0"/>
    </xf>
    <xf numFmtId="0" fontId="40" fillId="0" borderId="20" xfId="0" applyFont="1" applyBorder="1" applyAlignment="1">
      <alignment vertical="top" wrapText="1" shrinkToFit="1"/>
    </xf>
    <xf numFmtId="0" fontId="40" fillId="0" borderId="28" xfId="0" applyFont="1" applyBorder="1" applyAlignment="1">
      <alignment vertical="top" wrapText="1" shrinkToFit="1"/>
    </xf>
    <xf numFmtId="0" fontId="37" fillId="0" borderId="26" xfId="0" applyFont="1" applyFill="1" applyBorder="1" applyAlignment="1" applyProtection="1">
      <alignment vertical="top" wrapText="1"/>
      <protection locked="0"/>
    </xf>
    <xf numFmtId="49" fontId="20" fillId="0" borderId="20" xfId="0" applyNumberFormat="1" applyFont="1" applyFill="1" applyBorder="1" applyAlignment="1">
      <alignment horizontal="center" vertical="center"/>
    </xf>
    <xf numFmtId="49" fontId="25" fillId="0" borderId="20" xfId="0" applyNumberFormat="1" applyFont="1" applyFill="1" applyBorder="1" applyAlignment="1" applyProtection="1">
      <alignment horizontal="center" vertical="center" wrapText="1"/>
      <protection locked="0"/>
    </xf>
    <xf numFmtId="49" fontId="17" fillId="0" borderId="20" xfId="0" applyNumberFormat="1" applyFont="1" applyFill="1" applyBorder="1" applyAlignment="1">
      <alignment horizontal="center" vertical="center"/>
    </xf>
    <xf numFmtId="0" fontId="30" fillId="0" borderId="20" xfId="0" applyFont="1" applyBorder="1" applyAlignment="1">
      <alignment vertical="top" wrapText="1" shrinkToFit="1"/>
    </xf>
    <xf numFmtId="49" fontId="29" fillId="0" borderId="11" xfId="0" applyNumberFormat="1" applyFont="1" applyBorder="1" applyAlignment="1" applyProtection="1">
      <alignment horizontal="center" vertical="center" wrapText="1"/>
      <protection locked="0"/>
    </xf>
    <xf numFmtId="0" fontId="30" fillId="0" borderId="0" xfId="0" applyFont="1" applyFill="1" applyBorder="1" applyAlignment="1" applyProtection="1">
      <alignment vertical="top" wrapText="1"/>
      <protection locked="0"/>
    </xf>
    <xf numFmtId="0" fontId="30" fillId="0" borderId="11" xfId="0" applyFont="1" applyFill="1" applyBorder="1" applyAlignment="1">
      <alignment horizontal="right"/>
    </xf>
    <xf numFmtId="49" fontId="17" fillId="0" borderId="26" xfId="0" applyNumberFormat="1" applyFont="1" applyBorder="1" applyAlignment="1">
      <alignment horizontal="center" vertical="center"/>
    </xf>
    <xf numFmtId="49" fontId="28" fillId="0" borderId="29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1" xfId="0" applyFont="1" applyBorder="1" applyAlignment="1">
      <alignment horizontal="right" wrapText="1"/>
    </xf>
    <xf numFmtId="49" fontId="60" fillId="0" borderId="30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Border="1" applyAlignment="1">
      <alignment vertical="top" wrapText="1"/>
    </xf>
    <xf numFmtId="0" fontId="27" fillId="0" borderId="31" xfId="0" applyFont="1" applyFill="1" applyBorder="1" applyAlignment="1">
      <alignment horizontal="right"/>
    </xf>
    <xf numFmtId="49" fontId="20" fillId="15" borderId="26" xfId="0" applyNumberFormat="1" applyFont="1" applyFill="1" applyBorder="1" applyAlignment="1">
      <alignment horizontal="center" vertical="center"/>
    </xf>
    <xf numFmtId="0" fontId="27" fillId="15" borderId="2" xfId="0" applyFont="1" applyFill="1" applyBorder="1" applyAlignment="1">
      <alignment horizontal="right"/>
    </xf>
    <xf numFmtId="0" fontId="27" fillId="15" borderId="2" xfId="0" applyFont="1" applyFill="1" applyBorder="1" applyAlignment="1">
      <alignment horizontal="right" wrapText="1"/>
    </xf>
    <xf numFmtId="49" fontId="28" fillId="15" borderId="20" xfId="0" applyNumberFormat="1" applyFont="1" applyFill="1" applyBorder="1" applyAlignment="1" applyProtection="1">
      <alignment horizontal="center" vertical="center" wrapText="1"/>
      <protection locked="0"/>
    </xf>
    <xf numFmtId="0" fontId="30" fillId="15" borderId="11" xfId="0" applyFont="1" applyFill="1" applyBorder="1" applyAlignment="1">
      <alignment vertical="center" wrapText="1"/>
    </xf>
    <xf numFmtId="0" fontId="30" fillId="15" borderId="2" xfId="0" applyFont="1" applyFill="1" applyBorder="1" applyAlignment="1">
      <alignment horizontal="right" wrapText="1"/>
    </xf>
    <xf numFmtId="0" fontId="30" fillId="15" borderId="2" xfId="0" applyFont="1" applyFill="1" applyBorder="1" applyAlignment="1">
      <alignment horizontal="right"/>
    </xf>
    <xf numFmtId="0" fontId="0" fillId="15" borderId="0" xfId="0" applyFont="1" applyFill="1"/>
    <xf numFmtId="3" fontId="30" fillId="15" borderId="2" xfId="0" applyNumberFormat="1" applyFont="1" applyFill="1" applyBorder="1" applyAlignment="1">
      <alignment horizontal="right"/>
    </xf>
    <xf numFmtId="49" fontId="48" fillId="15" borderId="20" xfId="0" applyNumberFormat="1" applyFont="1" applyFill="1" applyBorder="1" applyAlignment="1">
      <alignment horizontal="center" vertical="center"/>
    </xf>
    <xf numFmtId="0" fontId="40" fillId="15" borderId="2" xfId="0" applyFont="1" applyFill="1" applyBorder="1" applyAlignment="1">
      <alignment horizontal="right" wrapText="1"/>
    </xf>
    <xf numFmtId="3" fontId="40" fillId="15" borderId="2" xfId="0" applyNumberFormat="1" applyFont="1" applyFill="1" applyBorder="1" applyAlignment="1">
      <alignment horizontal="right"/>
    </xf>
    <xf numFmtId="0" fontId="40" fillId="15" borderId="2" xfId="0" applyFont="1" applyFill="1" applyBorder="1" applyAlignment="1">
      <alignment horizontal="right"/>
    </xf>
    <xf numFmtId="0" fontId="43" fillId="15" borderId="2" xfId="0" applyFont="1" applyFill="1" applyBorder="1" applyAlignment="1">
      <alignment horizontal="right" wrapText="1"/>
    </xf>
    <xf numFmtId="0" fontId="41" fillId="15" borderId="0" xfId="0" applyFont="1" applyFill="1"/>
    <xf numFmtId="49" fontId="25" fillId="15" borderId="21" xfId="0" applyNumberFormat="1" applyFont="1" applyFill="1" applyBorder="1" applyAlignment="1" applyProtection="1">
      <alignment horizontal="center" vertical="center" wrapText="1"/>
      <protection locked="0"/>
    </xf>
    <xf numFmtId="49" fontId="0" fillId="15" borderId="0" xfId="0" applyNumberFormat="1" applyFill="1" applyAlignment="1">
      <alignment horizontal="right" vertical="center"/>
    </xf>
    <xf numFmtId="49" fontId="34" fillId="15" borderId="32" xfId="0" applyNumberFormat="1" applyFont="1" applyFill="1" applyBorder="1" applyAlignment="1">
      <alignment horizontal="right" vertical="center"/>
    </xf>
    <xf numFmtId="49" fontId="52" fillId="15" borderId="32" xfId="0" applyNumberFormat="1" applyFont="1" applyFill="1" applyBorder="1" applyAlignment="1">
      <alignment horizontal="right" vertical="center"/>
    </xf>
    <xf numFmtId="49" fontId="0" fillId="15" borderId="32" xfId="0" applyNumberFormat="1" applyFill="1" applyBorder="1" applyAlignment="1">
      <alignment horizontal="right" vertical="center"/>
    </xf>
    <xf numFmtId="49" fontId="41" fillId="15" borderId="32" xfId="0" applyNumberFormat="1" applyFont="1" applyFill="1" applyBorder="1" applyAlignment="1">
      <alignment horizontal="right" vertical="center"/>
    </xf>
    <xf numFmtId="49" fontId="38" fillId="15" borderId="32" xfId="0" applyNumberFormat="1" applyFont="1" applyFill="1" applyBorder="1" applyAlignment="1">
      <alignment horizontal="right" vertical="center"/>
    </xf>
    <xf numFmtId="49" fontId="0" fillId="15" borderId="32" xfId="0" applyNumberFormat="1" applyFont="1" applyFill="1" applyBorder="1" applyAlignment="1">
      <alignment horizontal="right" vertical="center"/>
    </xf>
    <xf numFmtId="49" fontId="50" fillId="15" borderId="32" xfId="0" applyNumberFormat="1" applyFont="1" applyFill="1" applyBorder="1" applyAlignment="1">
      <alignment horizontal="right" vertical="center"/>
    </xf>
    <xf numFmtId="49" fontId="0" fillId="15" borderId="33" xfId="0" applyNumberFormat="1" applyFill="1" applyBorder="1" applyAlignment="1">
      <alignment horizontal="right" vertical="center"/>
    </xf>
    <xf numFmtId="49" fontId="41" fillId="15" borderId="20" xfId="0" applyNumberFormat="1" applyFont="1" applyFill="1" applyBorder="1" applyAlignment="1">
      <alignment horizontal="right" vertical="center"/>
    </xf>
    <xf numFmtId="49" fontId="0" fillId="15" borderId="34" xfId="0" applyNumberFormat="1" applyFont="1" applyFill="1" applyBorder="1" applyAlignment="1">
      <alignment horizontal="right" vertical="center"/>
    </xf>
    <xf numFmtId="49" fontId="42" fillId="15" borderId="32" xfId="0" applyNumberFormat="1" applyFont="1" applyFill="1" applyBorder="1" applyAlignment="1">
      <alignment horizontal="right" vertical="center"/>
    </xf>
    <xf numFmtId="49" fontId="54" fillId="15" borderId="32" xfId="0" applyNumberFormat="1" applyFont="1" applyFill="1" applyBorder="1" applyAlignment="1">
      <alignment horizontal="right" vertical="center"/>
    </xf>
    <xf numFmtId="49" fontId="57" fillId="15" borderId="32" xfId="0" applyNumberFormat="1" applyFont="1" applyFill="1" applyBorder="1" applyAlignment="1">
      <alignment horizontal="right" vertical="center"/>
    </xf>
    <xf numFmtId="49" fontId="0" fillId="15" borderId="2" xfId="0" applyNumberFormat="1" applyFill="1" applyBorder="1" applyAlignment="1">
      <alignment horizontal="right" vertical="center"/>
    </xf>
    <xf numFmtId="49" fontId="0" fillId="15" borderId="20" xfId="0" applyNumberFormat="1" applyFill="1" applyBorder="1" applyAlignment="1">
      <alignment horizontal="right" vertical="center"/>
    </xf>
    <xf numFmtId="49" fontId="0" fillId="15" borderId="34" xfId="0" applyNumberFormat="1" applyFill="1" applyBorder="1" applyAlignment="1">
      <alignment horizontal="right" vertical="center"/>
    </xf>
    <xf numFmtId="49" fontId="54" fillId="15" borderId="33" xfId="0" applyNumberFormat="1" applyFont="1" applyFill="1" applyBorder="1" applyAlignment="1">
      <alignment horizontal="right" vertical="center"/>
    </xf>
    <xf numFmtId="49" fontId="0" fillId="15" borderId="33" xfId="0" applyNumberFormat="1" applyFont="1" applyFill="1" applyBorder="1" applyAlignment="1">
      <alignment horizontal="right" vertical="center"/>
    </xf>
    <xf numFmtId="49" fontId="0" fillId="15" borderId="35" xfId="0" applyNumberFormat="1" applyFont="1" applyFill="1" applyBorder="1" applyAlignment="1">
      <alignment horizontal="right" vertical="center"/>
    </xf>
    <xf numFmtId="49" fontId="41" fillId="15" borderId="36" xfId="0" applyNumberFormat="1" applyFont="1" applyFill="1" applyBorder="1" applyAlignment="1">
      <alignment horizontal="right" vertical="center"/>
    </xf>
    <xf numFmtId="49" fontId="54" fillId="15" borderId="36" xfId="0" applyNumberFormat="1" applyFont="1" applyFill="1" applyBorder="1" applyAlignment="1">
      <alignment horizontal="right" vertical="center"/>
    </xf>
    <xf numFmtId="49" fontId="57" fillId="15" borderId="35" xfId="0" applyNumberFormat="1" applyFont="1" applyFill="1" applyBorder="1" applyAlignment="1">
      <alignment horizontal="right" vertical="center"/>
    </xf>
    <xf numFmtId="49" fontId="62" fillId="15" borderId="32" xfId="0" applyNumberFormat="1" applyFont="1" applyFill="1" applyBorder="1" applyAlignment="1">
      <alignment horizontal="right" vertical="center"/>
    </xf>
    <xf numFmtId="49" fontId="0" fillId="15" borderId="20" xfId="0" applyNumberFormat="1" applyFont="1" applyFill="1" applyBorder="1" applyAlignment="1">
      <alignment horizontal="right" vertical="center"/>
    </xf>
    <xf numFmtId="49" fontId="34" fillId="15" borderId="20" xfId="0" applyNumberFormat="1" applyFont="1" applyFill="1" applyBorder="1" applyAlignment="1">
      <alignment horizontal="right" vertical="center"/>
    </xf>
    <xf numFmtId="49" fontId="35" fillId="0" borderId="17" xfId="0" applyNumberFormat="1" applyFont="1" applyBorder="1" applyAlignment="1" applyProtection="1">
      <alignment horizontal="center" vertical="center" wrapText="1"/>
      <protection locked="0"/>
    </xf>
    <xf numFmtId="0" fontId="37" fillId="0" borderId="14" xfId="0" applyFont="1" applyBorder="1" applyAlignment="1" applyProtection="1">
      <alignment vertical="top" wrapText="1"/>
      <protection locked="0"/>
    </xf>
    <xf numFmtId="0" fontId="36" fillId="0" borderId="21" xfId="0" applyFont="1" applyBorder="1" applyAlignment="1" applyProtection="1">
      <alignment vertical="top" wrapText="1"/>
      <protection locked="0"/>
    </xf>
    <xf numFmtId="0" fontId="40" fillId="0" borderId="20" xfId="0" applyFont="1" applyBorder="1" applyAlignment="1">
      <alignment horizontal="left" vertical="top" wrapText="1"/>
    </xf>
    <xf numFmtId="49" fontId="28" fillId="0" borderId="17" xfId="0" applyNumberFormat="1" applyFont="1" applyBorder="1" applyAlignment="1">
      <alignment horizontal="center" vertical="center"/>
    </xf>
    <xf numFmtId="0" fontId="40" fillId="0" borderId="14" xfId="0" applyFont="1" applyBorder="1" applyAlignment="1">
      <alignment vertical="top" wrapText="1"/>
    </xf>
    <xf numFmtId="0" fontId="40" fillId="0" borderId="20" xfId="0" applyFont="1" applyBorder="1" applyAlignment="1">
      <alignment vertical="top" wrapText="1"/>
    </xf>
    <xf numFmtId="49" fontId="48" fillId="0" borderId="17" xfId="0" applyNumberFormat="1" applyFont="1" applyBorder="1" applyAlignment="1" applyProtection="1">
      <alignment horizontal="center" vertical="center" wrapText="1"/>
      <protection locked="0"/>
    </xf>
    <xf numFmtId="0" fontId="44" fillId="0" borderId="21" xfId="0" applyFont="1" applyFill="1" applyBorder="1" applyAlignment="1" applyProtection="1">
      <alignment vertical="top" wrapText="1"/>
      <protection locked="0"/>
    </xf>
    <xf numFmtId="49" fontId="29" fillId="0" borderId="17" xfId="0" applyNumberFormat="1" applyFont="1" applyBorder="1" applyAlignment="1" applyProtection="1">
      <alignment horizontal="center" vertical="center" wrapText="1"/>
      <protection locked="0"/>
    </xf>
    <xf numFmtId="0" fontId="30" fillId="0" borderId="31" xfId="0" applyFont="1" applyBorder="1" applyAlignment="1">
      <alignment vertical="top" wrapText="1"/>
    </xf>
    <xf numFmtId="0" fontId="36" fillId="0" borderId="21" xfId="0" applyFont="1" applyBorder="1" applyAlignment="1" applyProtection="1">
      <alignment horizontal="left" vertical="top" wrapText="1"/>
      <protection locked="0"/>
    </xf>
    <xf numFmtId="49" fontId="41" fillId="15" borderId="37" xfId="0" applyNumberFormat="1" applyFont="1" applyFill="1" applyBorder="1" applyAlignment="1">
      <alignment horizontal="right" vertical="center"/>
    </xf>
    <xf numFmtId="49" fontId="48" fillId="15" borderId="27" xfId="0" applyNumberFormat="1" applyFont="1" applyFill="1" applyBorder="1" applyAlignment="1">
      <alignment horizontal="center" vertical="center"/>
    </xf>
    <xf numFmtId="0" fontId="40" fillId="15" borderId="13" xfId="0" applyFont="1" applyFill="1" applyBorder="1" applyAlignment="1">
      <alignment vertical="top" wrapText="1"/>
    </xf>
    <xf numFmtId="0" fontId="40" fillId="15" borderId="14" xfId="0" applyFont="1" applyFill="1" applyBorder="1" applyAlignment="1">
      <alignment horizontal="right" wrapText="1"/>
    </xf>
    <xf numFmtId="3" fontId="40" fillId="15" borderId="14" xfId="0" applyNumberFormat="1" applyFont="1" applyFill="1" applyBorder="1" applyAlignment="1">
      <alignment horizontal="right"/>
    </xf>
    <xf numFmtId="49" fontId="34" fillId="15" borderId="34" xfId="0" applyNumberFormat="1" applyFont="1" applyFill="1" applyBorder="1" applyAlignment="1">
      <alignment horizontal="right" vertical="center"/>
    </xf>
    <xf numFmtId="0" fontId="27" fillId="15" borderId="21" xfId="0" applyFont="1" applyFill="1" applyBorder="1" applyAlignment="1" applyProtection="1">
      <alignment vertical="top" wrapText="1"/>
      <protection locked="0"/>
    </xf>
    <xf numFmtId="0" fontId="27" fillId="15" borderId="21" xfId="0" applyFont="1" applyFill="1" applyBorder="1" applyAlignment="1">
      <alignment horizontal="right"/>
    </xf>
    <xf numFmtId="0" fontId="40" fillId="15" borderId="20" xfId="0" applyFont="1" applyFill="1" applyBorder="1" applyAlignment="1">
      <alignment vertical="top" wrapText="1"/>
    </xf>
    <xf numFmtId="0" fontId="40" fillId="15" borderId="20" xfId="0" applyFont="1" applyFill="1" applyBorder="1" applyAlignment="1">
      <alignment horizontal="right" wrapText="1"/>
    </xf>
    <xf numFmtId="3" fontId="40" fillId="15" borderId="20" xfId="0" applyNumberFormat="1" applyFont="1" applyFill="1" applyBorder="1" applyAlignment="1">
      <alignment horizontal="right"/>
    </xf>
    <xf numFmtId="49" fontId="0" fillId="0" borderId="0" xfId="0" applyNumberFormat="1" applyFill="1" applyAlignment="1">
      <alignment horizontal="right" vertical="center"/>
    </xf>
    <xf numFmtId="49" fontId="17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27" fillId="0" borderId="14" xfId="0" applyFont="1" applyFill="1" applyBorder="1" applyAlignment="1">
      <alignment horizontal="right"/>
    </xf>
    <xf numFmtId="0" fontId="30" fillId="0" borderId="14" xfId="0" applyFont="1" applyFill="1" applyBorder="1" applyAlignment="1">
      <alignment horizontal="right"/>
    </xf>
    <xf numFmtId="0" fontId="30" fillId="0" borderId="14" xfId="0" applyFont="1" applyFill="1" applyBorder="1" applyAlignment="1">
      <alignment horizontal="right" wrapText="1"/>
    </xf>
    <xf numFmtId="49" fontId="17" fillId="0" borderId="2" xfId="0" applyNumberFormat="1" applyFont="1" applyBorder="1" applyAlignment="1">
      <alignment horizontal="center" vertical="center"/>
    </xf>
    <xf numFmtId="0" fontId="39" fillId="0" borderId="0" xfId="0" applyFont="1" applyBorder="1" applyAlignment="1" applyProtection="1">
      <alignment vertical="center" wrapText="1"/>
      <protection locked="0"/>
    </xf>
    <xf numFmtId="0" fontId="36" fillId="0" borderId="13" xfId="0" applyFont="1" applyFill="1" applyBorder="1" applyAlignment="1" applyProtection="1">
      <alignment vertical="top" wrapText="1"/>
      <protection locked="0"/>
    </xf>
    <xf numFmtId="49" fontId="29" fillId="0" borderId="20" xfId="0" applyNumberFormat="1" applyFont="1" applyFill="1" applyBorder="1" applyAlignment="1" applyProtection="1">
      <alignment horizontal="center" vertical="center" wrapText="1"/>
      <protection locked="0"/>
    </xf>
    <xf numFmtId="49" fontId="28" fillId="0" borderId="38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3" xfId="0" applyFont="1" applyBorder="1" applyAlignment="1" applyProtection="1">
      <alignment vertical="top" wrapText="1"/>
      <protection locked="0"/>
    </xf>
    <xf numFmtId="49" fontId="28" fillId="0" borderId="20" xfId="0" applyNumberFormat="1" applyFont="1" applyBorder="1" applyAlignment="1" applyProtection="1">
      <alignment horizontal="center" vertical="center" wrapText="1"/>
      <protection locked="0"/>
    </xf>
    <xf numFmtId="49" fontId="47" fillId="0" borderId="10" xfId="0" applyNumberFormat="1" applyFont="1" applyBorder="1" applyAlignment="1">
      <alignment horizontal="center" vertical="center"/>
    </xf>
    <xf numFmtId="49" fontId="35" fillId="0" borderId="38" xfId="0" applyNumberFormat="1" applyFont="1" applyBorder="1" applyAlignment="1" applyProtection="1">
      <alignment horizontal="center" vertical="center" wrapText="1"/>
      <protection locked="0"/>
    </xf>
    <xf numFmtId="0" fontId="40" fillId="0" borderId="27" xfId="0" applyFont="1" applyBorder="1" applyAlignment="1">
      <alignment horizontal="left" vertical="top" wrapText="1"/>
    </xf>
    <xf numFmtId="49" fontId="26" fillId="0" borderId="21" xfId="0" applyNumberFormat="1" applyFont="1" applyBorder="1" applyAlignment="1" applyProtection="1">
      <alignment horizontal="center" vertical="center" wrapText="1"/>
      <protection locked="0"/>
    </xf>
    <xf numFmtId="0" fontId="40" fillId="0" borderId="0" xfId="0" applyFont="1"/>
    <xf numFmtId="49" fontId="0" fillId="15" borderId="36" xfId="0" applyNumberFormat="1" applyFont="1" applyFill="1" applyBorder="1" applyAlignment="1">
      <alignment horizontal="right" vertical="center"/>
    </xf>
    <xf numFmtId="49" fontId="28" fillId="15" borderId="25" xfId="0" applyNumberFormat="1" applyFont="1" applyFill="1" applyBorder="1" applyAlignment="1">
      <alignment horizontal="center" vertical="center"/>
    </xf>
    <xf numFmtId="49" fontId="33" fillId="15" borderId="32" xfId="0" applyNumberFormat="1" applyFont="1" applyFill="1" applyBorder="1" applyAlignment="1">
      <alignment horizontal="center" vertical="center" wrapText="1"/>
    </xf>
    <xf numFmtId="0" fontId="40" fillId="0" borderId="11" xfId="0" applyFont="1" applyFill="1" applyBorder="1" applyAlignment="1">
      <alignment horizontal="right"/>
    </xf>
    <xf numFmtId="0" fontId="40" fillId="0" borderId="13" xfId="0" applyFont="1" applyFill="1" applyBorder="1" applyAlignment="1">
      <alignment horizontal="right" wrapText="1"/>
    </xf>
    <xf numFmtId="49" fontId="25" fillId="0" borderId="21" xfId="0" applyNumberFormat="1" applyFont="1" applyBorder="1" applyAlignment="1" applyProtection="1">
      <alignment horizontal="center" vertical="center" wrapText="1"/>
      <protection locked="0"/>
    </xf>
    <xf numFmtId="0" fontId="27" fillId="0" borderId="21" xfId="0" applyFont="1" applyBorder="1" applyAlignment="1">
      <alignment horizontal="right"/>
    </xf>
    <xf numFmtId="0" fontId="40" fillId="0" borderId="20" xfId="0" applyFont="1" applyFill="1" applyBorder="1" applyAlignment="1">
      <alignment horizontal="right" wrapText="1"/>
    </xf>
    <xf numFmtId="0" fontId="40" fillId="0" borderId="11" xfId="0" applyFont="1" applyBorder="1" applyAlignment="1">
      <alignment horizontal="right"/>
    </xf>
    <xf numFmtId="49" fontId="48" fillId="0" borderId="38" xfId="0" applyNumberFormat="1" applyFont="1" applyBorder="1" applyAlignment="1" applyProtection="1">
      <alignment horizontal="center" vertical="center" wrapText="1"/>
      <protection locked="0"/>
    </xf>
    <xf numFmtId="49" fontId="46" fillId="0" borderId="21" xfId="0" applyNumberFormat="1" applyFont="1" applyBorder="1" applyAlignment="1" applyProtection="1">
      <alignment horizontal="center" vertical="center" wrapText="1"/>
      <protection locked="0"/>
    </xf>
    <xf numFmtId="0" fontId="43" fillId="0" borderId="21" xfId="0" applyFont="1" applyBorder="1" applyAlignment="1">
      <alignment horizontal="right"/>
    </xf>
    <xf numFmtId="49" fontId="35" fillId="0" borderId="25" xfId="0" applyNumberFormat="1" applyFont="1" applyBorder="1" applyAlignment="1" applyProtection="1">
      <alignment horizontal="center" vertical="center" wrapText="1"/>
      <protection locked="0"/>
    </xf>
    <xf numFmtId="0" fontId="40" fillId="15" borderId="11" xfId="0" applyFont="1" applyFill="1" applyBorder="1" applyAlignment="1">
      <alignment horizontal="right"/>
    </xf>
    <xf numFmtId="0" fontId="30" fillId="15" borderId="26" xfId="0" applyFont="1" applyFill="1" applyBorder="1" applyAlignment="1">
      <alignment vertical="top" wrapText="1"/>
    </xf>
    <xf numFmtId="0" fontId="30" fillId="15" borderId="21" xfId="0" applyFont="1" applyFill="1" applyBorder="1" applyAlignment="1">
      <alignment horizontal="right" wrapText="1"/>
    </xf>
    <xf numFmtId="0" fontId="40" fillId="0" borderId="14" xfId="0" applyFont="1" applyBorder="1" applyAlignment="1">
      <alignment horizontal="right"/>
    </xf>
    <xf numFmtId="49" fontId="65" fillId="15" borderId="32" xfId="0" applyNumberFormat="1" applyFont="1" applyFill="1" applyBorder="1" applyAlignment="1">
      <alignment horizontal="right" vertical="center"/>
    </xf>
    <xf numFmtId="49" fontId="66" fillId="0" borderId="2" xfId="0" applyNumberFormat="1" applyFont="1" applyBorder="1" applyAlignment="1" applyProtection="1">
      <alignment horizontal="center" vertical="center" wrapText="1"/>
      <protection locked="0"/>
    </xf>
    <xf numFmtId="49" fontId="66" fillId="0" borderId="14" xfId="0" applyNumberFormat="1" applyFont="1" applyBorder="1" applyAlignment="1" applyProtection="1">
      <alignment horizontal="center" vertical="center" wrapText="1"/>
      <protection locked="0"/>
    </xf>
    <xf numFmtId="0" fontId="67" fillId="0" borderId="2" xfId="0" applyFont="1" applyBorder="1" applyAlignment="1">
      <alignment vertical="top" wrapText="1"/>
    </xf>
    <xf numFmtId="0" fontId="67" fillId="0" borderId="2" xfId="0" applyFont="1" applyFill="1" applyBorder="1" applyAlignment="1">
      <alignment horizontal="right" wrapText="1"/>
    </xf>
    <xf numFmtId="0" fontId="67" fillId="0" borderId="2" xfId="0" applyFont="1" applyFill="1" applyBorder="1" applyAlignment="1">
      <alignment horizontal="right"/>
    </xf>
    <xf numFmtId="0" fontId="68" fillId="0" borderId="2" xfId="0" applyFont="1" applyFill="1" applyBorder="1" applyAlignment="1">
      <alignment horizontal="right" wrapText="1"/>
    </xf>
    <xf numFmtId="0" fontId="65" fillId="0" borderId="0" xfId="0" applyFont="1" applyFill="1"/>
    <xf numFmtId="49" fontId="41" fillId="15" borderId="35" xfId="0" applyNumberFormat="1" applyFont="1" applyFill="1" applyBorder="1" applyAlignment="1">
      <alignment horizontal="right" vertical="center"/>
    </xf>
    <xf numFmtId="49" fontId="47" fillId="0" borderId="13" xfId="0" applyNumberFormat="1" applyFont="1" applyBorder="1" applyAlignment="1">
      <alignment horizontal="center" vertical="center"/>
    </xf>
    <xf numFmtId="49" fontId="47" fillId="0" borderId="39" xfId="0" applyNumberFormat="1" applyFont="1" applyBorder="1" applyAlignment="1">
      <alignment horizontal="center" vertical="center"/>
    </xf>
    <xf numFmtId="49" fontId="48" fillId="0" borderId="25" xfId="0" applyNumberFormat="1" applyFont="1" applyBorder="1" applyAlignment="1" applyProtection="1">
      <alignment horizontal="center" vertical="center" wrapText="1"/>
      <protection locked="0"/>
    </xf>
    <xf numFmtId="49" fontId="47" fillId="0" borderId="20" xfId="0" applyNumberFormat="1" applyFont="1" applyBorder="1" applyAlignment="1">
      <alignment horizontal="center" vertical="center"/>
    </xf>
    <xf numFmtId="0" fontId="40" fillId="0" borderId="25" xfId="0" applyFont="1" applyFill="1" applyBorder="1" applyAlignment="1">
      <alignment horizontal="right" wrapText="1"/>
    </xf>
    <xf numFmtId="0" fontId="40" fillId="0" borderId="26" xfId="0" applyFont="1" applyBorder="1" applyAlignment="1">
      <alignment horizontal="right"/>
    </xf>
    <xf numFmtId="0" fontId="40" fillId="0" borderId="20" xfId="0" applyFont="1" applyBorder="1" applyAlignment="1">
      <alignment horizontal="right"/>
    </xf>
    <xf numFmtId="0" fontId="39" fillId="0" borderId="21" xfId="0" applyFont="1" applyBorder="1" applyAlignment="1" applyProtection="1">
      <alignment vertical="top" wrapText="1"/>
      <protection locked="0"/>
    </xf>
    <xf numFmtId="0" fontId="40" fillId="0" borderId="21" xfId="0" applyFont="1" applyBorder="1" applyAlignment="1">
      <alignment horizontal="right"/>
    </xf>
    <xf numFmtId="49" fontId="0" fillId="15" borderId="27" xfId="0" applyNumberFormat="1" applyFill="1" applyBorder="1" applyAlignment="1">
      <alignment horizontal="right" vertical="center"/>
    </xf>
    <xf numFmtId="49" fontId="28" fillId="0" borderId="27" xfId="0" applyNumberFormat="1" applyFont="1" applyFill="1" applyBorder="1" applyAlignment="1" applyProtection="1">
      <alignment horizontal="center" vertical="center" wrapText="1"/>
      <protection locked="0"/>
    </xf>
    <xf numFmtId="0" fontId="27" fillId="0" borderId="21" xfId="0" applyFont="1" applyFill="1" applyBorder="1" applyAlignment="1">
      <alignment horizontal="right"/>
    </xf>
    <xf numFmtId="0" fontId="30" fillId="0" borderId="21" xfId="0" applyFont="1" applyFill="1" applyBorder="1" applyAlignment="1">
      <alignment horizontal="right"/>
    </xf>
    <xf numFmtId="0" fontId="30" fillId="0" borderId="20" xfId="0" applyFont="1" applyFill="1" applyBorder="1" applyAlignment="1" applyProtection="1">
      <alignment vertical="top" wrapText="1"/>
      <protection locked="0"/>
    </xf>
    <xf numFmtId="0" fontId="30" fillId="0" borderId="20" xfId="0" applyFont="1" applyFill="1" applyBorder="1" applyAlignment="1">
      <alignment horizontal="right" wrapText="1"/>
    </xf>
    <xf numFmtId="0" fontId="30" fillId="0" borderId="20" xfId="0" applyFont="1" applyFill="1" applyBorder="1" applyAlignment="1">
      <alignment horizontal="right"/>
    </xf>
    <xf numFmtId="0" fontId="30" fillId="0" borderId="13" xfId="0" applyFont="1" applyFill="1" applyBorder="1" applyAlignment="1">
      <alignment horizontal="right"/>
    </xf>
    <xf numFmtId="0" fontId="30" fillId="0" borderId="28" xfId="0" applyFont="1" applyFill="1" applyBorder="1" applyAlignment="1">
      <alignment horizontal="right"/>
    </xf>
    <xf numFmtId="0" fontId="39" fillId="0" borderId="13" xfId="0" applyFont="1" applyFill="1" applyBorder="1" applyAlignment="1" applyProtection="1">
      <alignment vertical="top" wrapText="1"/>
      <protection locked="0"/>
    </xf>
    <xf numFmtId="0" fontId="30" fillId="0" borderId="20" xfId="0" applyFont="1" applyBorder="1"/>
    <xf numFmtId="0" fontId="40" fillId="0" borderId="20" xfId="0" applyFont="1" applyBorder="1" applyAlignment="1">
      <alignment horizontal="left" wrapText="1"/>
    </xf>
    <xf numFmtId="0" fontId="40" fillId="0" borderId="20" xfId="0" applyFont="1" applyBorder="1" applyAlignment="1">
      <alignment wrapText="1"/>
    </xf>
    <xf numFmtId="0" fontId="40" fillId="15" borderId="11" xfId="0" applyFont="1" applyFill="1" applyBorder="1" applyAlignment="1">
      <alignment horizontal="right" wrapText="1"/>
    </xf>
    <xf numFmtId="49" fontId="0" fillId="15" borderId="37" xfId="0" applyNumberFormat="1" applyFont="1" applyFill="1" applyBorder="1" applyAlignment="1">
      <alignment horizontal="right" vertical="center"/>
    </xf>
    <xf numFmtId="49" fontId="28" fillId="15" borderId="27" xfId="0" applyNumberFormat="1" applyFont="1" applyFill="1" applyBorder="1" applyAlignment="1" applyProtection="1">
      <alignment horizontal="center" vertical="center" wrapText="1"/>
      <protection locked="0"/>
    </xf>
    <xf numFmtId="0" fontId="30" fillId="15" borderId="13" xfId="0" applyFont="1" applyFill="1" applyBorder="1" applyAlignment="1">
      <alignment vertical="center" wrapText="1"/>
    </xf>
    <xf numFmtId="49" fontId="48" fillId="15" borderId="20" xfId="0" applyNumberFormat="1" applyFont="1" applyFill="1" applyBorder="1" applyAlignment="1" applyProtection="1">
      <alignment horizontal="center" vertical="center" wrapText="1"/>
      <protection locked="0"/>
    </xf>
    <xf numFmtId="0" fontId="40" fillId="15" borderId="20" xfId="0" applyFont="1" applyFill="1" applyBorder="1" applyAlignment="1">
      <alignment vertical="center" wrapText="1"/>
    </xf>
    <xf numFmtId="49" fontId="35" fillId="0" borderId="14" xfId="0" applyNumberFormat="1" applyFont="1" applyBorder="1" applyAlignment="1" applyProtection="1">
      <alignment horizontal="center" vertical="center" wrapText="1"/>
      <protection locked="0"/>
    </xf>
    <xf numFmtId="0" fontId="40" fillId="0" borderId="11" xfId="0" applyFont="1" applyBorder="1" applyAlignment="1">
      <alignment horizontal="right" wrapText="1"/>
    </xf>
    <xf numFmtId="49" fontId="20" fillId="0" borderId="26" xfId="0" applyNumberFormat="1" applyFont="1" applyBorder="1" applyAlignment="1">
      <alignment horizontal="center" vertical="center"/>
    </xf>
    <xf numFmtId="0" fontId="37" fillId="0" borderId="21" xfId="0" applyFont="1" applyBorder="1" applyAlignment="1" applyProtection="1">
      <alignment vertical="top" wrapText="1"/>
      <protection locked="0"/>
    </xf>
    <xf numFmtId="49" fontId="0" fillId="15" borderId="35" xfId="0" applyNumberFormat="1" applyFill="1" applyBorder="1" applyAlignment="1">
      <alignment horizontal="right" vertical="center"/>
    </xf>
    <xf numFmtId="0" fontId="36" fillId="0" borderId="26" xfId="0" applyFont="1" applyFill="1" applyBorder="1" applyAlignment="1" applyProtection="1">
      <alignment vertical="top" wrapText="1"/>
      <protection locked="0"/>
    </xf>
    <xf numFmtId="49" fontId="0" fillId="15" borderId="40" xfId="0" applyNumberFormat="1" applyFill="1" applyBorder="1" applyAlignment="1">
      <alignment horizontal="right" vertical="center"/>
    </xf>
    <xf numFmtId="49" fontId="17" fillId="0" borderId="41" xfId="0" applyNumberFormat="1" applyFont="1" applyBorder="1" applyAlignment="1">
      <alignment horizontal="center" vertical="center"/>
    </xf>
    <xf numFmtId="0" fontId="25" fillId="0" borderId="42" xfId="0" applyFont="1" applyBorder="1" applyAlignment="1" applyProtection="1">
      <alignment horizontal="center" vertical="center"/>
      <protection locked="0"/>
    </xf>
    <xf numFmtId="0" fontId="40" fillId="0" borderId="28" xfId="0" applyFont="1" applyBorder="1" applyAlignment="1">
      <alignment horizontal="left" vertical="top" wrapText="1"/>
    </xf>
    <xf numFmtId="0" fontId="30" fillId="0" borderId="11" xfId="0" applyFont="1" applyBorder="1" applyAlignment="1" applyProtection="1">
      <alignment vertical="center" wrapText="1"/>
      <protection locked="0"/>
    </xf>
    <xf numFmtId="49" fontId="35" fillId="0" borderId="13" xfId="0" applyNumberFormat="1" applyFont="1" applyBorder="1" applyAlignment="1" applyProtection="1">
      <alignment horizontal="center" vertical="center" wrapText="1"/>
      <protection locked="0"/>
    </xf>
    <xf numFmtId="0" fontId="23" fillId="0" borderId="2" xfId="0" applyFont="1" applyBorder="1" applyAlignment="1">
      <alignment horizontal="center" wrapText="1"/>
    </xf>
    <xf numFmtId="0" fontId="17" fillId="0" borderId="2" xfId="0" applyFont="1" applyBorder="1" applyAlignment="1">
      <alignment horizontal="center" wrapText="1"/>
    </xf>
    <xf numFmtId="49" fontId="31" fillId="15" borderId="45" xfId="0" applyNumberFormat="1" applyFont="1" applyFill="1" applyBorder="1" applyAlignment="1">
      <alignment horizontal="center" vertical="center" wrapText="1"/>
    </xf>
    <xf numFmtId="49" fontId="31" fillId="15" borderId="46" xfId="0" applyNumberFormat="1" applyFont="1" applyFill="1" applyBorder="1" applyAlignment="1">
      <alignment horizontal="center" vertical="center" wrapText="1"/>
    </xf>
    <xf numFmtId="49" fontId="31" fillId="15" borderId="47" xfId="0" applyNumberFormat="1" applyFont="1" applyFill="1" applyBorder="1" applyAlignment="1">
      <alignment horizontal="center" vertical="center" wrapText="1"/>
    </xf>
    <xf numFmtId="0" fontId="31" fillId="0" borderId="48" xfId="0" applyFont="1" applyBorder="1" applyAlignment="1">
      <alignment horizontal="center" vertical="center" wrapText="1"/>
    </xf>
    <xf numFmtId="0" fontId="19" fillId="0" borderId="43" xfId="0" applyFont="1" applyBorder="1" applyAlignment="1">
      <alignment horizontal="center" vertical="center" wrapText="1"/>
    </xf>
    <xf numFmtId="0" fontId="17" fillId="0" borderId="43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wrapText="1"/>
    </xf>
    <xf numFmtId="0" fontId="22" fillId="0" borderId="43" xfId="0" applyFont="1" applyBorder="1" applyAlignment="1">
      <alignment horizontal="center" wrapText="1"/>
    </xf>
    <xf numFmtId="0" fontId="17" fillId="0" borderId="0" xfId="0" applyFont="1" applyAlignment="1">
      <alignment horizontal="left" wrapText="1"/>
    </xf>
    <xf numFmtId="0" fontId="21" fillId="0" borderId="0" xfId="0" applyFont="1" applyBorder="1" applyAlignment="1">
      <alignment horizontal="center"/>
    </xf>
    <xf numFmtId="0" fontId="22" fillId="0" borderId="44" xfId="0" applyFont="1" applyBorder="1" applyAlignment="1">
      <alignment horizontal="center" wrapText="1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14"/>
  <sheetViews>
    <sheetView tabSelected="1" view="pageBreakPreview" topLeftCell="A10" zoomScaleNormal="100" workbookViewId="0">
      <pane xSplit="4" ySplit="4" topLeftCell="K239" activePane="bottomRight" state="frozen"/>
      <selection activeCell="A10" sqref="A10"/>
      <selection pane="topRight" activeCell="E10" sqref="E10"/>
      <selection pane="bottomLeft" activeCell="A14" sqref="A14"/>
      <selection pane="bottomRight" activeCell="P240" sqref="P240"/>
    </sheetView>
  </sheetViews>
  <sheetFormatPr defaultRowHeight="12.75" x14ac:dyDescent="0.2"/>
  <cols>
    <col min="1" max="1" width="11.28515625" style="244" customWidth="1"/>
    <col min="2" max="2" width="11.28515625" style="1" customWidth="1"/>
    <col min="3" max="3" width="10.28515625" style="2" customWidth="1"/>
    <col min="4" max="4" width="74.5703125" style="49" customWidth="1"/>
    <col min="5" max="7" width="11.140625" customWidth="1"/>
    <col min="8" max="8" width="10.28515625" bestFit="1" customWidth="1"/>
    <col min="9" max="9" width="9.28515625" customWidth="1"/>
    <col min="10" max="10" width="10.7109375" customWidth="1"/>
    <col min="11" max="11" width="10.140625" customWidth="1"/>
    <col min="12" max="12" width="12" bestFit="1" customWidth="1"/>
    <col min="14" max="14" width="11.85546875" customWidth="1"/>
    <col min="15" max="15" width="11.42578125" customWidth="1"/>
    <col min="16" max="16" width="13" customWidth="1"/>
    <col min="17" max="18" width="11" bestFit="1" customWidth="1"/>
  </cols>
  <sheetData>
    <row r="1" spans="1:16" x14ac:dyDescent="0.2">
      <c r="M1" s="109" t="s">
        <v>592</v>
      </c>
      <c r="O1" s="19"/>
      <c r="P1" s="19"/>
    </row>
    <row r="2" spans="1:16" ht="24" customHeight="1" x14ac:dyDescent="0.2">
      <c r="C2" s="3"/>
      <c r="M2" s="387" t="s">
        <v>105</v>
      </c>
      <c r="N2" s="387"/>
      <c r="O2" s="387"/>
      <c r="P2" s="387"/>
    </row>
    <row r="3" spans="1:16" x14ac:dyDescent="0.2">
      <c r="C3" s="4"/>
      <c r="M3" s="108" t="s">
        <v>593</v>
      </c>
      <c r="O3" s="107"/>
      <c r="P3" s="107"/>
    </row>
    <row r="4" spans="1:16" ht="38.25" customHeight="1" x14ac:dyDescent="0.2">
      <c r="C4" s="4"/>
      <c r="M4" s="387"/>
      <c r="N4" s="387"/>
      <c r="O4" s="387"/>
      <c r="P4" s="387"/>
    </row>
    <row r="5" spans="1:16" ht="17.25" x14ac:dyDescent="0.25">
      <c r="C5" s="388" t="s">
        <v>426</v>
      </c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388"/>
    </row>
    <row r="6" spans="1:16" ht="17.25" x14ac:dyDescent="0.25">
      <c r="C6" s="388"/>
      <c r="D6" s="388"/>
      <c r="E6" s="388"/>
      <c r="F6" s="388"/>
      <c r="G6" s="388"/>
      <c r="H6" s="388"/>
      <c r="I6" s="388"/>
      <c r="J6" s="388"/>
      <c r="K6" s="388"/>
      <c r="L6" s="388"/>
      <c r="M6" s="388"/>
      <c r="N6" s="388"/>
      <c r="O6" s="388"/>
      <c r="P6" s="388"/>
    </row>
    <row r="8" spans="1:16" ht="13.5" thickBot="1" x14ac:dyDescent="0.25">
      <c r="C8" s="5"/>
      <c r="P8" s="6" t="s">
        <v>119</v>
      </c>
    </row>
    <row r="9" spans="1:16" ht="15.75" thickBot="1" x14ac:dyDescent="0.3">
      <c r="A9" s="379" t="s">
        <v>82</v>
      </c>
      <c r="B9" s="382" t="s">
        <v>10</v>
      </c>
      <c r="C9" s="383" t="s">
        <v>120</v>
      </c>
      <c r="D9" s="384" t="s">
        <v>83</v>
      </c>
      <c r="E9" s="386" t="s">
        <v>121</v>
      </c>
      <c r="F9" s="386"/>
      <c r="G9" s="386"/>
      <c r="H9" s="386"/>
      <c r="I9" s="386"/>
      <c r="J9" s="386" t="s">
        <v>122</v>
      </c>
      <c r="K9" s="386"/>
      <c r="L9" s="386"/>
      <c r="M9" s="386"/>
      <c r="N9" s="386"/>
      <c r="O9" s="386"/>
      <c r="P9" s="389" t="s">
        <v>123</v>
      </c>
    </row>
    <row r="10" spans="1:16" ht="13.5" thickBot="1" x14ac:dyDescent="0.25">
      <c r="A10" s="380"/>
      <c r="B10" s="382"/>
      <c r="C10" s="383"/>
      <c r="D10" s="384"/>
      <c r="E10" s="377" t="s">
        <v>124</v>
      </c>
      <c r="F10" s="378" t="s">
        <v>125</v>
      </c>
      <c r="G10" s="377" t="s">
        <v>126</v>
      </c>
      <c r="H10" s="377"/>
      <c r="I10" s="377" t="s">
        <v>127</v>
      </c>
      <c r="J10" s="385" t="s">
        <v>128</v>
      </c>
      <c r="K10" s="377" t="s">
        <v>125</v>
      </c>
      <c r="L10" s="377" t="s">
        <v>126</v>
      </c>
      <c r="M10" s="377"/>
      <c r="N10" s="377" t="s">
        <v>127</v>
      </c>
      <c r="O10" s="20" t="s">
        <v>126</v>
      </c>
      <c r="P10" s="389"/>
    </row>
    <row r="11" spans="1:16" ht="13.5" thickBot="1" x14ac:dyDescent="0.25">
      <c r="A11" s="380"/>
      <c r="B11" s="382"/>
      <c r="C11" s="383"/>
      <c r="D11" s="384"/>
      <c r="E11" s="377"/>
      <c r="F11" s="378"/>
      <c r="G11" s="377" t="s">
        <v>129</v>
      </c>
      <c r="H11" s="377" t="s">
        <v>130</v>
      </c>
      <c r="I11" s="377"/>
      <c r="J11" s="385"/>
      <c r="K11" s="377"/>
      <c r="L11" s="377" t="s">
        <v>129</v>
      </c>
      <c r="M11" s="377" t="s">
        <v>130</v>
      </c>
      <c r="N11" s="377"/>
      <c r="O11" s="385" t="s">
        <v>131</v>
      </c>
      <c r="P11" s="389"/>
    </row>
    <row r="12" spans="1:16" ht="22.5" customHeight="1" x14ac:dyDescent="0.2">
      <c r="A12" s="381"/>
      <c r="B12" s="382"/>
      <c r="C12" s="383"/>
      <c r="D12" s="384"/>
      <c r="E12" s="377"/>
      <c r="F12" s="378"/>
      <c r="G12" s="377"/>
      <c r="H12" s="377"/>
      <c r="I12" s="377"/>
      <c r="J12" s="385"/>
      <c r="K12" s="377"/>
      <c r="L12" s="377"/>
      <c r="M12" s="377"/>
      <c r="N12" s="377"/>
      <c r="O12" s="385"/>
      <c r="P12" s="389"/>
    </row>
    <row r="13" spans="1:16" s="25" customFormat="1" x14ac:dyDescent="0.2">
      <c r="A13" s="313">
        <v>1</v>
      </c>
      <c r="B13" s="21" t="s">
        <v>84</v>
      </c>
      <c r="C13" s="22">
        <v>3</v>
      </c>
      <c r="D13" s="50">
        <v>4</v>
      </c>
      <c r="E13" s="23">
        <v>5</v>
      </c>
      <c r="F13" s="23">
        <v>6</v>
      </c>
      <c r="G13" s="23">
        <v>7</v>
      </c>
      <c r="H13" s="23">
        <v>8</v>
      </c>
      <c r="I13" s="23">
        <v>9</v>
      </c>
      <c r="J13" s="23">
        <v>10</v>
      </c>
      <c r="K13" s="23">
        <v>11</v>
      </c>
      <c r="L13" s="23">
        <v>12</v>
      </c>
      <c r="M13" s="23">
        <v>13</v>
      </c>
      <c r="N13" s="23">
        <v>13</v>
      </c>
      <c r="O13" s="23">
        <v>14</v>
      </c>
      <c r="P13" s="24" t="s">
        <v>570</v>
      </c>
    </row>
    <row r="14" spans="1:16" x14ac:dyDescent="0.2">
      <c r="A14" s="245" t="s">
        <v>184</v>
      </c>
      <c r="B14" s="26"/>
      <c r="C14" s="27"/>
      <c r="D14" s="51" t="s">
        <v>132</v>
      </c>
      <c r="E14" s="8">
        <f>E15</f>
        <v>35165354</v>
      </c>
      <c r="F14" s="8">
        <f t="shared" ref="F14:P14" si="0">F15</f>
        <v>35165354</v>
      </c>
      <c r="G14" s="8">
        <f t="shared" si="0"/>
        <v>22803000</v>
      </c>
      <c r="H14" s="8">
        <f t="shared" si="0"/>
        <v>878500</v>
      </c>
      <c r="I14" s="8">
        <f t="shared" si="0"/>
        <v>0</v>
      </c>
      <c r="J14" s="8">
        <f>J15</f>
        <v>6246502</v>
      </c>
      <c r="K14" s="8">
        <f t="shared" si="0"/>
        <v>903111</v>
      </c>
      <c r="L14" s="8">
        <f t="shared" si="0"/>
        <v>0</v>
      </c>
      <c r="M14" s="8">
        <f t="shared" si="0"/>
        <v>0</v>
      </c>
      <c r="N14" s="8">
        <f t="shared" si="0"/>
        <v>5343391</v>
      </c>
      <c r="O14" s="8">
        <f t="shared" si="0"/>
        <v>5182752</v>
      </c>
      <c r="P14" s="8">
        <f t="shared" si="0"/>
        <v>41411856</v>
      </c>
    </row>
    <row r="15" spans="1:16" s="35" customFormat="1" ht="17.25" customHeight="1" x14ac:dyDescent="0.2">
      <c r="A15" s="246" t="s">
        <v>191</v>
      </c>
      <c r="B15" s="26"/>
      <c r="C15" s="27"/>
      <c r="D15" s="52" t="s">
        <v>132</v>
      </c>
      <c r="E15" s="46">
        <f>E16+E17+E35+E19+E21+E24+E22+E29+E30+E33+E25+E28</f>
        <v>35165354</v>
      </c>
      <c r="F15" s="46">
        <f>F16+F17+F35+F19+F21+F24+F22+F29+F30+F33+F25+F28</f>
        <v>35165354</v>
      </c>
      <c r="G15" s="46">
        <f>G16+G17+G35+G19+G21+G24+G22+G29+G30+G33+G25+G28</f>
        <v>22803000</v>
      </c>
      <c r="H15" s="46">
        <f>H16+H17+H35+H19+H21+H24+H22+H29+H30+H33+H25+H28</f>
        <v>878500</v>
      </c>
      <c r="I15" s="46">
        <f>I16+I17+I35+I19+I21+I24+I22+I29+I30+I33+I25+I28</f>
        <v>0</v>
      </c>
      <c r="J15" s="46">
        <f>J16+J25+J31+J33+J29+J23</f>
        <v>6246502</v>
      </c>
      <c r="K15" s="46">
        <f>K16+K25+K31+K33</f>
        <v>903111</v>
      </c>
      <c r="L15" s="46">
        <f>L16+L25+L31+L33</f>
        <v>0</v>
      </c>
      <c r="M15" s="46">
        <f>M16+M25+M31+M33</f>
        <v>0</v>
      </c>
      <c r="N15" s="46">
        <f>N16+N25+N31+N33+N29+N23</f>
        <v>5343391</v>
      </c>
      <c r="O15" s="46">
        <f>O16+O25+O31+O33+O29+O23</f>
        <v>5182752</v>
      </c>
      <c r="P15" s="46">
        <f>P16+P17+P35+P19+P21+P23+P24+P22+P29+P30+P33+P25+P28+P31</f>
        <v>41411856</v>
      </c>
    </row>
    <row r="16" spans="1:16" s="7" customFormat="1" ht="41.25" customHeight="1" x14ac:dyDescent="0.2">
      <c r="A16" s="247" t="s">
        <v>192</v>
      </c>
      <c r="B16" s="29" t="s">
        <v>189</v>
      </c>
      <c r="C16" s="29" t="s">
        <v>133</v>
      </c>
      <c r="D16" s="63" t="s">
        <v>190</v>
      </c>
      <c r="E16" s="15">
        <f>F16+I16</f>
        <v>31161700</v>
      </c>
      <c r="F16" s="15">
        <v>31161700</v>
      </c>
      <c r="G16" s="15">
        <v>22803000</v>
      </c>
      <c r="H16" s="233">
        <v>878500</v>
      </c>
      <c r="I16" s="15"/>
      <c r="J16" s="15">
        <f>K16+N16</f>
        <v>4606800</v>
      </c>
      <c r="K16" s="15"/>
      <c r="L16" s="15"/>
      <c r="M16" s="15"/>
      <c r="N16" s="15">
        <f>O16</f>
        <v>4606800</v>
      </c>
      <c r="O16" s="15">
        <v>4606800</v>
      </c>
      <c r="P16" s="14">
        <f>E16+J16</f>
        <v>35768500</v>
      </c>
    </row>
    <row r="17" spans="1:17" x14ac:dyDescent="0.2">
      <c r="A17" s="247" t="s">
        <v>480</v>
      </c>
      <c r="B17" s="12" t="s">
        <v>450</v>
      </c>
      <c r="C17" s="12"/>
      <c r="D17" s="56" t="s">
        <v>18</v>
      </c>
      <c r="E17" s="15">
        <f t="shared" ref="E17:E28" si="1">F17+I17</f>
        <v>288000</v>
      </c>
      <c r="F17" s="11">
        <f t="shared" ref="F17:O17" si="2">SUM(F18)</f>
        <v>288000</v>
      </c>
      <c r="G17" s="11">
        <f t="shared" si="2"/>
        <v>0</v>
      </c>
      <c r="H17" s="11">
        <f t="shared" si="2"/>
        <v>0</v>
      </c>
      <c r="I17" s="11">
        <f t="shared" si="2"/>
        <v>0</v>
      </c>
      <c r="J17" s="15">
        <f t="shared" ref="J17:J28" si="3">K17+N17</f>
        <v>0</v>
      </c>
      <c r="K17" s="11">
        <f t="shared" si="2"/>
        <v>0</v>
      </c>
      <c r="L17" s="11">
        <f t="shared" si="2"/>
        <v>0</v>
      </c>
      <c r="M17" s="11">
        <f t="shared" si="2"/>
        <v>0</v>
      </c>
      <c r="N17" s="11">
        <f t="shared" si="2"/>
        <v>0</v>
      </c>
      <c r="O17" s="11">
        <f t="shared" si="2"/>
        <v>0</v>
      </c>
      <c r="P17" s="14">
        <f t="shared" ref="P17:P104" si="4">E17+J17</f>
        <v>288000</v>
      </c>
    </row>
    <row r="18" spans="1:17" s="82" customFormat="1" ht="25.5" x14ac:dyDescent="0.2">
      <c r="A18" s="248" t="s">
        <v>481</v>
      </c>
      <c r="B18" s="80" t="s">
        <v>452</v>
      </c>
      <c r="C18" s="80" t="s">
        <v>135</v>
      </c>
      <c r="D18" s="83" t="s">
        <v>477</v>
      </c>
      <c r="E18" s="15">
        <f t="shared" si="1"/>
        <v>288000</v>
      </c>
      <c r="F18" s="81">
        <v>288000</v>
      </c>
      <c r="G18" s="81"/>
      <c r="H18" s="81"/>
      <c r="I18" s="81"/>
      <c r="J18" s="15">
        <f t="shared" si="3"/>
        <v>0</v>
      </c>
      <c r="K18" s="81"/>
      <c r="L18" s="81"/>
      <c r="M18" s="81"/>
      <c r="N18" s="47">
        <f t="shared" ref="N18:N24" si="5">O18</f>
        <v>0</v>
      </c>
      <c r="O18" s="81"/>
      <c r="P18" s="14">
        <f t="shared" si="4"/>
        <v>288000</v>
      </c>
      <c r="Q18" s="84"/>
    </row>
    <row r="19" spans="1:17" hidden="1" x14ac:dyDescent="0.2">
      <c r="A19" s="247" t="s">
        <v>21</v>
      </c>
      <c r="B19" s="16" t="s">
        <v>28</v>
      </c>
      <c r="C19" s="16"/>
      <c r="D19" s="75" t="s">
        <v>20</v>
      </c>
      <c r="E19" s="15">
        <f t="shared" si="1"/>
        <v>0</v>
      </c>
      <c r="F19" s="9">
        <f t="shared" ref="F19:O19" si="6">F20</f>
        <v>0</v>
      </c>
      <c r="G19" s="9">
        <f t="shared" si="6"/>
        <v>0</v>
      </c>
      <c r="H19" s="9">
        <f t="shared" si="6"/>
        <v>0</v>
      </c>
      <c r="I19" s="9">
        <f t="shared" si="6"/>
        <v>0</v>
      </c>
      <c r="J19" s="9">
        <f t="shared" si="6"/>
        <v>0</v>
      </c>
      <c r="K19" s="9">
        <f t="shared" si="6"/>
        <v>0</v>
      </c>
      <c r="L19" s="9">
        <f t="shared" si="6"/>
        <v>0</v>
      </c>
      <c r="M19" s="9">
        <f t="shared" si="6"/>
        <v>0</v>
      </c>
      <c r="N19" s="47">
        <f t="shared" si="5"/>
        <v>0</v>
      </c>
      <c r="O19" s="9">
        <f t="shared" si="6"/>
        <v>0</v>
      </c>
      <c r="P19" s="14">
        <f t="shared" si="4"/>
        <v>0</v>
      </c>
    </row>
    <row r="20" spans="1:17" s="82" customFormat="1" hidden="1" x14ac:dyDescent="0.2">
      <c r="A20" s="248" t="s">
        <v>22</v>
      </c>
      <c r="B20" s="85" t="s">
        <v>29</v>
      </c>
      <c r="C20" s="85" t="s">
        <v>59</v>
      </c>
      <c r="D20" s="86" t="s">
        <v>23</v>
      </c>
      <c r="E20" s="15">
        <f t="shared" si="1"/>
        <v>0</v>
      </c>
      <c r="F20" s="81"/>
      <c r="G20" s="81"/>
      <c r="H20" s="81"/>
      <c r="I20" s="81"/>
      <c r="J20" s="15">
        <f t="shared" si="3"/>
        <v>0</v>
      </c>
      <c r="K20" s="81"/>
      <c r="L20" s="81"/>
      <c r="M20" s="81"/>
      <c r="N20" s="47">
        <f t="shared" si="5"/>
        <v>0</v>
      </c>
      <c r="O20" s="81"/>
      <c r="P20" s="14">
        <f t="shared" si="4"/>
        <v>0</v>
      </c>
    </row>
    <row r="21" spans="1:17" x14ac:dyDescent="0.2">
      <c r="A21" s="247" t="s">
        <v>194</v>
      </c>
      <c r="B21" s="30" t="s">
        <v>193</v>
      </c>
      <c r="C21" s="30" t="s">
        <v>5</v>
      </c>
      <c r="D21" s="56" t="s">
        <v>86</v>
      </c>
      <c r="E21" s="15">
        <f t="shared" si="1"/>
        <v>510000</v>
      </c>
      <c r="F21" s="47">
        <v>510000</v>
      </c>
      <c r="G21" s="47"/>
      <c r="H21" s="47"/>
      <c r="I21" s="47"/>
      <c r="J21" s="15">
        <f t="shared" si="3"/>
        <v>0</v>
      </c>
      <c r="K21" s="47"/>
      <c r="L21" s="47"/>
      <c r="M21" s="47"/>
      <c r="N21" s="47">
        <f t="shared" si="5"/>
        <v>0</v>
      </c>
      <c r="O21" s="47"/>
      <c r="P21" s="14">
        <f t="shared" si="4"/>
        <v>510000</v>
      </c>
    </row>
    <row r="22" spans="1:17" x14ac:dyDescent="0.2">
      <c r="A22" s="247" t="s">
        <v>197</v>
      </c>
      <c r="B22" s="31" t="s">
        <v>196</v>
      </c>
      <c r="C22" s="31" t="s">
        <v>140</v>
      </c>
      <c r="D22" s="17" t="s">
        <v>88</v>
      </c>
      <c r="E22" s="15">
        <f t="shared" si="1"/>
        <v>60000</v>
      </c>
      <c r="F22" s="47">
        <v>60000</v>
      </c>
      <c r="G22" s="47"/>
      <c r="H22" s="47"/>
      <c r="I22" s="47"/>
      <c r="J22" s="15">
        <f t="shared" si="3"/>
        <v>0</v>
      </c>
      <c r="K22" s="47"/>
      <c r="L22" s="47"/>
      <c r="M22" s="47"/>
      <c r="N22" s="47">
        <f t="shared" si="5"/>
        <v>0</v>
      </c>
      <c r="O22" s="47"/>
      <c r="P22" s="14">
        <f t="shared" si="4"/>
        <v>60000</v>
      </c>
    </row>
    <row r="23" spans="1:17" x14ac:dyDescent="0.2">
      <c r="A23" s="247" t="s">
        <v>543</v>
      </c>
      <c r="B23" s="31" t="s">
        <v>195</v>
      </c>
      <c r="C23" s="299" t="s">
        <v>139</v>
      </c>
      <c r="D23" s="60" t="s">
        <v>544</v>
      </c>
      <c r="E23" s="15">
        <f>F23+I23</f>
        <v>0</v>
      </c>
      <c r="F23" s="47"/>
      <c r="G23" s="47"/>
      <c r="H23" s="47"/>
      <c r="I23" s="47"/>
      <c r="J23" s="15">
        <f>K23+N23</f>
        <v>150000</v>
      </c>
      <c r="K23" s="47"/>
      <c r="L23" s="47"/>
      <c r="M23" s="47"/>
      <c r="N23" s="47">
        <f>O23</f>
        <v>150000</v>
      </c>
      <c r="O23" s="47">
        <v>150000</v>
      </c>
      <c r="P23" s="14">
        <f>E23+J23</f>
        <v>150000</v>
      </c>
    </row>
    <row r="24" spans="1:17" ht="13.5" customHeight="1" x14ac:dyDescent="0.2">
      <c r="A24" s="247" t="s">
        <v>417</v>
      </c>
      <c r="B24" s="31" t="s">
        <v>416</v>
      </c>
      <c r="C24" s="31" t="s">
        <v>139</v>
      </c>
      <c r="D24" s="60" t="s">
        <v>418</v>
      </c>
      <c r="E24" s="15">
        <f>F24+I24</f>
        <v>93006</v>
      </c>
      <c r="F24" s="47">
        <v>93006</v>
      </c>
      <c r="G24" s="47"/>
      <c r="H24" s="47"/>
      <c r="I24" s="47"/>
      <c r="J24" s="15">
        <f>K24+N24</f>
        <v>0</v>
      </c>
      <c r="K24" s="47"/>
      <c r="L24" s="47"/>
      <c r="M24" s="47"/>
      <c r="N24" s="47">
        <f t="shared" si="5"/>
        <v>0</v>
      </c>
      <c r="O24" s="47"/>
      <c r="P24" s="14">
        <f>E24+J24</f>
        <v>93006</v>
      </c>
    </row>
    <row r="25" spans="1:17" x14ac:dyDescent="0.2">
      <c r="A25" s="247" t="s">
        <v>201</v>
      </c>
      <c r="B25" s="12" t="s">
        <v>200</v>
      </c>
      <c r="C25" s="12"/>
      <c r="D25" s="60" t="s">
        <v>202</v>
      </c>
      <c r="E25" s="15">
        <f t="shared" si="1"/>
        <v>2742648</v>
      </c>
      <c r="F25" s="9">
        <f>F26+F27</f>
        <v>2742648</v>
      </c>
      <c r="G25" s="9">
        <f>G26+G27</f>
        <v>0</v>
      </c>
      <c r="H25" s="9">
        <f>H26+H27</f>
        <v>0</v>
      </c>
      <c r="I25" s="9">
        <f>I26+I27</f>
        <v>0</v>
      </c>
      <c r="J25" s="15">
        <f t="shared" si="3"/>
        <v>1234178</v>
      </c>
      <c r="K25" s="9">
        <f>K26+K27</f>
        <v>808226</v>
      </c>
      <c r="L25" s="9">
        <f>L26+L27</f>
        <v>0</v>
      </c>
      <c r="M25" s="9">
        <f>M26+M27</f>
        <v>0</v>
      </c>
      <c r="N25" s="9">
        <f>N26+N27</f>
        <v>425952</v>
      </c>
      <c r="O25" s="9">
        <f>O26+O27</f>
        <v>425952</v>
      </c>
      <c r="P25" s="14">
        <f t="shared" ref="P25:P34" si="7">E25+J25</f>
        <v>3976826</v>
      </c>
    </row>
    <row r="26" spans="1:17" s="82" customFormat="1" ht="63.75" x14ac:dyDescent="0.2">
      <c r="A26" s="248" t="s">
        <v>430</v>
      </c>
      <c r="B26" s="80" t="s">
        <v>429</v>
      </c>
      <c r="C26" s="80" t="s">
        <v>139</v>
      </c>
      <c r="D26" s="69" t="s">
        <v>471</v>
      </c>
      <c r="E26" s="101">
        <f t="shared" si="1"/>
        <v>0</v>
      </c>
      <c r="F26" s="81"/>
      <c r="G26" s="81"/>
      <c r="H26" s="81"/>
      <c r="I26" s="81"/>
      <c r="J26" s="101">
        <f t="shared" si="3"/>
        <v>808226</v>
      </c>
      <c r="K26" s="81">
        <v>808226</v>
      </c>
      <c r="L26" s="81"/>
      <c r="M26" s="81"/>
      <c r="N26" s="81">
        <f>O26</f>
        <v>0</v>
      </c>
      <c r="O26" s="81"/>
      <c r="P26" s="14">
        <f t="shared" si="7"/>
        <v>808226</v>
      </c>
    </row>
    <row r="27" spans="1:17" s="82" customFormat="1" x14ac:dyDescent="0.2">
      <c r="A27" s="248" t="s">
        <v>203</v>
      </c>
      <c r="B27" s="80" t="s">
        <v>204</v>
      </c>
      <c r="C27" s="80" t="s">
        <v>139</v>
      </c>
      <c r="D27" s="69" t="s">
        <v>205</v>
      </c>
      <c r="E27" s="101">
        <f t="shared" si="1"/>
        <v>2742648</v>
      </c>
      <c r="F27" s="81">
        <v>2742648</v>
      </c>
      <c r="G27" s="81"/>
      <c r="H27" s="81"/>
      <c r="I27" s="81"/>
      <c r="J27" s="101">
        <f t="shared" si="3"/>
        <v>425952</v>
      </c>
      <c r="K27" s="81"/>
      <c r="L27" s="81"/>
      <c r="M27" s="81"/>
      <c r="N27" s="81">
        <f>O27</f>
        <v>425952</v>
      </c>
      <c r="O27" s="81">
        <v>425952</v>
      </c>
      <c r="P27" s="14">
        <f t="shared" si="7"/>
        <v>3168600</v>
      </c>
    </row>
    <row r="28" spans="1:17" hidden="1" x14ac:dyDescent="0.2">
      <c r="A28" s="249" t="s">
        <v>91</v>
      </c>
      <c r="B28" s="30" t="s">
        <v>30</v>
      </c>
      <c r="C28" s="30" t="s">
        <v>146</v>
      </c>
      <c r="D28" s="53" t="s">
        <v>147</v>
      </c>
      <c r="E28" s="15">
        <f t="shared" si="1"/>
        <v>0</v>
      </c>
      <c r="F28" s="9"/>
      <c r="G28" s="9"/>
      <c r="H28" s="9"/>
      <c r="I28" s="9"/>
      <c r="J28" s="15">
        <f t="shared" si="3"/>
        <v>0</v>
      </c>
      <c r="K28" s="9"/>
      <c r="L28" s="9"/>
      <c r="M28" s="9"/>
      <c r="N28" s="47">
        <f>O28</f>
        <v>0</v>
      </c>
      <c r="O28" s="9"/>
      <c r="P28" s="14">
        <f t="shared" si="7"/>
        <v>0</v>
      </c>
    </row>
    <row r="29" spans="1:17" ht="26.25" hidden="1" customHeight="1" x14ac:dyDescent="0.2">
      <c r="A29" s="247" t="s">
        <v>199</v>
      </c>
      <c r="B29" s="31" t="s">
        <v>198</v>
      </c>
      <c r="C29" s="31" t="s">
        <v>142</v>
      </c>
      <c r="D29" s="61" t="s">
        <v>431</v>
      </c>
      <c r="E29" s="15">
        <f>F29+I29</f>
        <v>0</v>
      </c>
      <c r="F29" s="11"/>
      <c r="G29" s="11"/>
      <c r="H29" s="11"/>
      <c r="I29" s="11"/>
      <c r="J29" s="15">
        <f t="shared" ref="J29:J35" si="8">K29+N29</f>
        <v>0</v>
      </c>
      <c r="K29" s="11"/>
      <c r="L29" s="11"/>
      <c r="M29" s="11"/>
      <c r="N29" s="47">
        <f>O29</f>
        <v>0</v>
      </c>
      <c r="O29" s="11"/>
      <c r="P29" s="14">
        <f t="shared" si="7"/>
        <v>0</v>
      </c>
    </row>
    <row r="30" spans="1:17" ht="25.5" hidden="1" x14ac:dyDescent="0.2">
      <c r="A30" s="250" t="s">
        <v>87</v>
      </c>
      <c r="B30" s="31" t="s">
        <v>66</v>
      </c>
      <c r="C30" s="31" t="s">
        <v>143</v>
      </c>
      <c r="D30" s="61" t="s">
        <v>144</v>
      </c>
      <c r="E30" s="15">
        <f>F30+I30</f>
        <v>0</v>
      </c>
      <c r="F30" s="10"/>
      <c r="G30" s="10"/>
      <c r="H30" s="10"/>
      <c r="I30" s="10"/>
      <c r="J30" s="15">
        <f t="shared" si="8"/>
        <v>0</v>
      </c>
      <c r="K30" s="10"/>
      <c r="L30" s="10"/>
      <c r="M30" s="10"/>
      <c r="N30" s="47">
        <f>O30</f>
        <v>0</v>
      </c>
      <c r="O30" s="10"/>
      <c r="P30" s="14">
        <f t="shared" si="7"/>
        <v>0</v>
      </c>
    </row>
    <row r="31" spans="1:17" x14ac:dyDescent="0.2">
      <c r="A31" s="250" t="s">
        <v>519</v>
      </c>
      <c r="B31" s="31" t="s">
        <v>520</v>
      </c>
      <c r="C31" s="31"/>
      <c r="D31" s="61" t="s">
        <v>523</v>
      </c>
      <c r="E31" s="15"/>
      <c r="F31" s="10"/>
      <c r="G31" s="10"/>
      <c r="H31" s="10"/>
      <c r="I31" s="10"/>
      <c r="J31" s="15">
        <f t="shared" si="8"/>
        <v>195639</v>
      </c>
      <c r="K31" s="11">
        <f>K32</f>
        <v>35000</v>
      </c>
      <c r="L31" s="11">
        <f>L32</f>
        <v>0</v>
      </c>
      <c r="M31" s="11">
        <f>M32</f>
        <v>0</v>
      </c>
      <c r="N31" s="11">
        <f>N32</f>
        <v>160639</v>
      </c>
      <c r="O31" s="10"/>
      <c r="P31" s="14">
        <f t="shared" si="7"/>
        <v>195639</v>
      </c>
    </row>
    <row r="32" spans="1:17" s="82" customFormat="1" x14ac:dyDescent="0.2">
      <c r="A32" s="248" t="s">
        <v>521</v>
      </c>
      <c r="B32" s="163" t="s">
        <v>522</v>
      </c>
      <c r="C32" s="163" t="s">
        <v>141</v>
      </c>
      <c r="D32" s="174" t="s">
        <v>145</v>
      </c>
      <c r="E32" s="101"/>
      <c r="F32" s="79"/>
      <c r="G32" s="79"/>
      <c r="H32" s="79"/>
      <c r="I32" s="79"/>
      <c r="J32" s="101">
        <f t="shared" si="8"/>
        <v>195639</v>
      </c>
      <c r="K32" s="99">
        <v>35000</v>
      </c>
      <c r="L32" s="99"/>
      <c r="M32" s="99"/>
      <c r="N32" s="47">
        <v>160639</v>
      </c>
      <c r="O32" s="79"/>
      <c r="P32" s="102">
        <f t="shared" si="7"/>
        <v>195639</v>
      </c>
    </row>
    <row r="33" spans="1:17" x14ac:dyDescent="0.2">
      <c r="A33" s="247" t="s">
        <v>524</v>
      </c>
      <c r="B33" s="12" t="s">
        <v>525</v>
      </c>
      <c r="C33" s="12" t="s">
        <v>391</v>
      </c>
      <c r="D33" s="57" t="s">
        <v>526</v>
      </c>
      <c r="E33" s="15">
        <f>F33+I33</f>
        <v>0</v>
      </c>
      <c r="F33" s="9">
        <f>F34</f>
        <v>0</v>
      </c>
      <c r="G33" s="9">
        <f>G34</f>
        <v>0</v>
      </c>
      <c r="H33" s="9">
        <f>H34</f>
        <v>0</v>
      </c>
      <c r="I33" s="9">
        <f>I34</f>
        <v>0</v>
      </c>
      <c r="J33" s="15">
        <f t="shared" si="8"/>
        <v>59885</v>
      </c>
      <c r="K33" s="9">
        <v>59885</v>
      </c>
      <c r="L33" s="9">
        <f>L34</f>
        <v>0</v>
      </c>
      <c r="M33" s="9">
        <f>M34</f>
        <v>0</v>
      </c>
      <c r="N33" s="9"/>
      <c r="O33" s="9">
        <f>O34</f>
        <v>0</v>
      </c>
      <c r="P33" s="14">
        <f t="shared" si="7"/>
        <v>59885</v>
      </c>
    </row>
    <row r="34" spans="1:17" hidden="1" x14ac:dyDescent="0.2">
      <c r="A34" s="251"/>
      <c r="B34" s="80"/>
      <c r="C34" s="80"/>
      <c r="D34" s="83" t="s">
        <v>145</v>
      </c>
      <c r="E34" s="15">
        <f>F34+I34</f>
        <v>0</v>
      </c>
      <c r="F34" s="81"/>
      <c r="G34" s="81"/>
      <c r="H34" s="81"/>
      <c r="I34" s="81"/>
      <c r="J34" s="15">
        <f t="shared" si="8"/>
        <v>425952</v>
      </c>
      <c r="K34" s="81"/>
      <c r="L34" s="81"/>
      <c r="M34" s="81"/>
      <c r="N34" s="9">
        <f>N25</f>
        <v>425952</v>
      </c>
      <c r="O34" s="81"/>
      <c r="P34" s="14">
        <f t="shared" si="7"/>
        <v>425952</v>
      </c>
    </row>
    <row r="35" spans="1:17" x14ac:dyDescent="0.2">
      <c r="A35" s="247" t="s">
        <v>470</v>
      </c>
      <c r="B35" s="31" t="s">
        <v>428</v>
      </c>
      <c r="C35" s="12" t="s">
        <v>137</v>
      </c>
      <c r="D35" s="58" t="s">
        <v>427</v>
      </c>
      <c r="E35" s="15">
        <f>F35+I35</f>
        <v>310000</v>
      </c>
      <c r="F35" s="9">
        <v>310000</v>
      </c>
      <c r="G35" s="9"/>
      <c r="H35" s="9"/>
      <c r="I35" s="9"/>
      <c r="J35" s="15">
        <f t="shared" si="8"/>
        <v>0</v>
      </c>
      <c r="K35" s="9"/>
      <c r="L35" s="9"/>
      <c r="M35" s="9"/>
      <c r="N35" s="47">
        <f>O35</f>
        <v>0</v>
      </c>
      <c r="O35" s="9"/>
      <c r="P35" s="14">
        <f>E35+J35</f>
        <v>310000</v>
      </c>
    </row>
    <row r="36" spans="1:17" x14ac:dyDescent="0.2">
      <c r="A36" s="245" t="s">
        <v>185</v>
      </c>
      <c r="B36" s="26"/>
      <c r="C36" s="32"/>
      <c r="D36" s="271" t="s">
        <v>148</v>
      </c>
      <c r="E36" s="10">
        <f>E42</f>
        <v>351450292</v>
      </c>
      <c r="F36" s="10">
        <f t="shared" ref="F36:P36" si="9">F42</f>
        <v>351450292</v>
      </c>
      <c r="G36" s="10">
        <f t="shared" si="9"/>
        <v>244406416</v>
      </c>
      <c r="H36" s="10">
        <f t="shared" si="9"/>
        <v>26415600</v>
      </c>
      <c r="I36" s="10"/>
      <c r="J36" s="10">
        <f t="shared" si="9"/>
        <v>34384478</v>
      </c>
      <c r="K36" s="10">
        <f t="shared" si="9"/>
        <v>20388100</v>
      </c>
      <c r="L36" s="10">
        <f t="shared" si="9"/>
        <v>971200</v>
      </c>
      <c r="M36" s="10">
        <f t="shared" si="9"/>
        <v>960600</v>
      </c>
      <c r="N36" s="10">
        <f t="shared" si="9"/>
        <v>13996378</v>
      </c>
      <c r="O36" s="10">
        <f t="shared" si="9"/>
        <v>13868178</v>
      </c>
      <c r="P36" s="10">
        <f t="shared" si="9"/>
        <v>385834770</v>
      </c>
      <c r="Q36" s="227"/>
    </row>
    <row r="37" spans="1:17" s="82" customFormat="1" x14ac:dyDescent="0.2">
      <c r="A37" s="248"/>
      <c r="B37" s="98"/>
      <c r="C37" s="270"/>
      <c r="D37" s="273" t="s">
        <v>92</v>
      </c>
      <c r="E37" s="118">
        <f>F37</f>
        <v>135969300</v>
      </c>
      <c r="F37" s="99">
        <f>F47+F53</f>
        <v>135969300</v>
      </c>
      <c r="G37" s="99">
        <f>G47+G53</f>
        <v>111366180</v>
      </c>
      <c r="H37" s="99">
        <f>SUM(H47+H50+H53)</f>
        <v>0</v>
      </c>
      <c r="I37" s="99"/>
      <c r="J37" s="101">
        <f>K37+N37</f>
        <v>0</v>
      </c>
      <c r="K37" s="99">
        <f>SUM(K47+K50+K53)</f>
        <v>0</v>
      </c>
      <c r="L37" s="99">
        <f>SUM(L47+L50+L53)</f>
        <v>0</v>
      </c>
      <c r="M37" s="99">
        <f>SUM(M47+M50+M53)</f>
        <v>0</v>
      </c>
      <c r="N37" s="99">
        <v>0</v>
      </c>
      <c r="O37" s="99">
        <v>0</v>
      </c>
      <c r="P37" s="14">
        <f t="shared" si="4"/>
        <v>135969300</v>
      </c>
    </row>
    <row r="38" spans="1:17" s="82" customFormat="1" ht="25.5" x14ac:dyDescent="0.2">
      <c r="A38" s="248"/>
      <c r="B38" s="98"/>
      <c r="C38" s="270"/>
      <c r="D38" s="273" t="s">
        <v>517</v>
      </c>
      <c r="E38" s="118">
        <f>F38</f>
        <v>1826477</v>
      </c>
      <c r="F38" s="99">
        <f>F50</f>
        <v>1826477</v>
      </c>
      <c r="G38" s="99"/>
      <c r="H38" s="99"/>
      <c r="I38" s="99"/>
      <c r="J38" s="101">
        <f>K38+N38</f>
        <v>490000</v>
      </c>
      <c r="K38" s="99">
        <f>K50</f>
        <v>0</v>
      </c>
      <c r="L38" s="99">
        <f>L50</f>
        <v>0</v>
      </c>
      <c r="M38" s="99">
        <f>M50</f>
        <v>0</v>
      </c>
      <c r="N38" s="99">
        <f>N50</f>
        <v>490000</v>
      </c>
      <c r="O38" s="99">
        <f>O50</f>
        <v>490000</v>
      </c>
      <c r="P38" s="14">
        <f t="shared" si="4"/>
        <v>2316477</v>
      </c>
    </row>
    <row r="39" spans="1:17" s="82" customFormat="1" ht="25.5" x14ac:dyDescent="0.2">
      <c r="A39" s="248"/>
      <c r="B39" s="98"/>
      <c r="C39" s="307"/>
      <c r="D39" s="308" t="s">
        <v>533</v>
      </c>
      <c r="E39" s="315">
        <f>F39</f>
        <v>0</v>
      </c>
      <c r="F39" s="327">
        <f>F51</f>
        <v>0</v>
      </c>
      <c r="G39" s="327"/>
      <c r="H39" s="327"/>
      <c r="I39" s="99"/>
      <c r="J39" s="101">
        <f>K39+N39</f>
        <v>484895</v>
      </c>
      <c r="K39" s="99"/>
      <c r="L39" s="99"/>
      <c r="M39" s="99"/>
      <c r="N39" s="99">
        <f>N51</f>
        <v>484895</v>
      </c>
      <c r="O39" s="99">
        <f>O51</f>
        <v>484895</v>
      </c>
      <c r="P39" s="14">
        <f t="shared" si="4"/>
        <v>484895</v>
      </c>
    </row>
    <row r="40" spans="1:17" s="82" customFormat="1" ht="38.25" x14ac:dyDescent="0.2">
      <c r="A40" s="248"/>
      <c r="B40" s="306"/>
      <c r="C40" s="211"/>
      <c r="D40" s="273" t="s">
        <v>554</v>
      </c>
      <c r="E40" s="318">
        <f>E54+E61</f>
        <v>1043165</v>
      </c>
      <c r="F40" s="318">
        <f t="shared" ref="F40:O40" si="10">F54+F61</f>
        <v>1043165</v>
      </c>
      <c r="G40" s="318">
        <f t="shared" si="10"/>
        <v>855055</v>
      </c>
      <c r="H40" s="318">
        <f t="shared" si="10"/>
        <v>0</v>
      </c>
      <c r="I40" s="118">
        <f t="shared" si="10"/>
        <v>0</v>
      </c>
      <c r="J40" s="118">
        <f t="shared" si="10"/>
        <v>125945</v>
      </c>
      <c r="K40" s="118">
        <f t="shared" si="10"/>
        <v>0</v>
      </c>
      <c r="L40" s="118">
        <f t="shared" si="10"/>
        <v>0</v>
      </c>
      <c r="M40" s="118">
        <f t="shared" si="10"/>
        <v>0</v>
      </c>
      <c r="N40" s="118">
        <f t="shared" si="10"/>
        <v>125945</v>
      </c>
      <c r="O40" s="118">
        <f t="shared" si="10"/>
        <v>125945</v>
      </c>
      <c r="P40" s="14">
        <f t="shared" si="4"/>
        <v>1169110</v>
      </c>
    </row>
    <row r="41" spans="1:17" s="82" customFormat="1" ht="38.25" x14ac:dyDescent="0.2">
      <c r="A41" s="248"/>
      <c r="B41" s="306"/>
      <c r="C41" s="211"/>
      <c r="D41" s="273" t="s">
        <v>565</v>
      </c>
      <c r="E41" s="318">
        <f>E46</f>
        <v>107835</v>
      </c>
      <c r="F41" s="318">
        <f t="shared" ref="F41:O41" si="11">F46</f>
        <v>107835</v>
      </c>
      <c r="G41" s="318">
        <f t="shared" si="11"/>
        <v>0</v>
      </c>
      <c r="H41" s="318">
        <f t="shared" si="11"/>
        <v>0</v>
      </c>
      <c r="I41" s="318">
        <f t="shared" si="11"/>
        <v>0</v>
      </c>
      <c r="J41" s="318">
        <f t="shared" si="11"/>
        <v>2476443</v>
      </c>
      <c r="K41" s="318">
        <f t="shared" si="11"/>
        <v>0</v>
      </c>
      <c r="L41" s="318">
        <f t="shared" si="11"/>
        <v>0</v>
      </c>
      <c r="M41" s="318">
        <f t="shared" si="11"/>
        <v>0</v>
      </c>
      <c r="N41" s="318">
        <f t="shared" si="11"/>
        <v>2476443</v>
      </c>
      <c r="O41" s="318">
        <f t="shared" si="11"/>
        <v>2476443</v>
      </c>
      <c r="P41" s="14">
        <f t="shared" si="4"/>
        <v>2584278</v>
      </c>
    </row>
    <row r="42" spans="1:17" x14ac:dyDescent="0.2">
      <c r="A42" s="247" t="s">
        <v>206</v>
      </c>
      <c r="B42" s="28"/>
      <c r="C42" s="309"/>
      <c r="D42" s="272" t="s">
        <v>148</v>
      </c>
      <c r="E42" s="317">
        <f>E43+E44+E45+E49+E52+E55+E56+E57+E58+E59+E63</f>
        <v>351450292</v>
      </c>
      <c r="F42" s="317">
        <f>F43+F44+F45+F49+F52+F55+F56+F57+F58+F59+F63</f>
        <v>351450292</v>
      </c>
      <c r="G42" s="317">
        <f>G43+G44+G45+G49+G52+G55+G56+G57+G58+G59+G63</f>
        <v>244406416</v>
      </c>
      <c r="H42" s="317">
        <f>H43+H44+H45+H49+H52+H55+H56+H57+H58+H59+H63</f>
        <v>26415600</v>
      </c>
      <c r="I42" s="10"/>
      <c r="J42" s="10">
        <f t="shared" ref="J42:P42" si="12">J43+J44+J45+J49+J52+J55+J56+J57+J58+J59+J63</f>
        <v>34384478</v>
      </c>
      <c r="K42" s="10">
        <f t="shared" si="12"/>
        <v>20388100</v>
      </c>
      <c r="L42" s="10">
        <f t="shared" si="12"/>
        <v>971200</v>
      </c>
      <c r="M42" s="10">
        <f t="shared" si="12"/>
        <v>960600</v>
      </c>
      <c r="N42" s="10">
        <f t="shared" si="12"/>
        <v>13996378</v>
      </c>
      <c r="O42" s="10">
        <f t="shared" si="12"/>
        <v>13868178</v>
      </c>
      <c r="P42" s="10">
        <f t="shared" si="12"/>
        <v>385834770</v>
      </c>
    </row>
    <row r="43" spans="1:17" s="7" customFormat="1" ht="25.5" x14ac:dyDescent="0.2">
      <c r="A43" s="247" t="s">
        <v>209</v>
      </c>
      <c r="B43" s="29" t="s">
        <v>208</v>
      </c>
      <c r="C43" s="29" t="s">
        <v>133</v>
      </c>
      <c r="D43" s="53" t="s">
        <v>207</v>
      </c>
      <c r="E43" s="15">
        <f t="shared" ref="E43:E63" si="13">F43+I43</f>
        <v>1130250</v>
      </c>
      <c r="F43" s="13">
        <v>1130250</v>
      </c>
      <c r="G43" s="13">
        <v>849900</v>
      </c>
      <c r="H43" s="13">
        <v>59900</v>
      </c>
      <c r="I43" s="13"/>
      <c r="J43" s="15">
        <f t="shared" ref="J43:J63" si="14">K43+N43</f>
        <v>33497</v>
      </c>
      <c r="K43" s="13"/>
      <c r="L43" s="13"/>
      <c r="M43" s="13"/>
      <c r="N43" s="13">
        <f>O43</f>
        <v>33497</v>
      </c>
      <c r="O43" s="13">
        <v>33497</v>
      </c>
      <c r="P43" s="14">
        <f t="shared" si="4"/>
        <v>1163747</v>
      </c>
    </row>
    <row r="44" spans="1:17" x14ac:dyDescent="0.2">
      <c r="A44" s="247" t="s">
        <v>211</v>
      </c>
      <c r="B44" s="30" t="s">
        <v>62</v>
      </c>
      <c r="C44" s="30" t="s">
        <v>149</v>
      </c>
      <c r="D44" s="56" t="s">
        <v>210</v>
      </c>
      <c r="E44" s="15">
        <f t="shared" si="13"/>
        <v>120977370</v>
      </c>
      <c r="F44" s="13">
        <v>120977370</v>
      </c>
      <c r="G44" s="13">
        <v>80634330</v>
      </c>
      <c r="H44" s="13">
        <v>11050700</v>
      </c>
      <c r="I44" s="13"/>
      <c r="J44" s="15">
        <f t="shared" si="14"/>
        <v>18964422</v>
      </c>
      <c r="K44" s="13">
        <v>16762300</v>
      </c>
      <c r="L44" s="13">
        <v>63000</v>
      </c>
      <c r="M44" s="13">
        <v>8500</v>
      </c>
      <c r="N44" s="13">
        <f>O44</f>
        <v>2202122</v>
      </c>
      <c r="O44" s="13">
        <v>2202122</v>
      </c>
      <c r="P44" s="14">
        <f t="shared" si="4"/>
        <v>139941792</v>
      </c>
    </row>
    <row r="45" spans="1:17" ht="38.25" x14ac:dyDescent="0.2">
      <c r="A45" s="247" t="s">
        <v>213</v>
      </c>
      <c r="B45" s="30" t="s">
        <v>64</v>
      </c>
      <c r="C45" s="30" t="s">
        <v>150</v>
      </c>
      <c r="D45" s="60" t="s">
        <v>212</v>
      </c>
      <c r="E45" s="15">
        <f t="shared" si="13"/>
        <v>202160729</v>
      </c>
      <c r="F45" s="13">
        <v>202160729</v>
      </c>
      <c r="G45" s="13">
        <v>144394600</v>
      </c>
      <c r="H45" s="13">
        <v>13045000</v>
      </c>
      <c r="I45" s="13"/>
      <c r="J45" s="15">
        <f t="shared" si="14"/>
        <v>13309959</v>
      </c>
      <c r="K45" s="13">
        <v>2974400</v>
      </c>
      <c r="L45" s="13">
        <v>758000</v>
      </c>
      <c r="M45" s="13">
        <v>888600</v>
      </c>
      <c r="N45" s="13">
        <f>O45+110000</f>
        <v>10335559</v>
      </c>
      <c r="O45" s="13">
        <v>10225559</v>
      </c>
      <c r="P45" s="14">
        <f t="shared" si="4"/>
        <v>215470688</v>
      </c>
    </row>
    <row r="46" spans="1:17" ht="38.25" x14ac:dyDescent="0.2">
      <c r="A46" s="247"/>
      <c r="B46" s="30"/>
      <c r="C46" s="30"/>
      <c r="D46" s="273" t="s">
        <v>565</v>
      </c>
      <c r="E46" s="15">
        <f t="shared" si="13"/>
        <v>107835</v>
      </c>
      <c r="F46" s="13">
        <v>107835</v>
      </c>
      <c r="G46" s="13"/>
      <c r="H46" s="13"/>
      <c r="I46" s="13"/>
      <c r="J46" s="15">
        <f t="shared" si="14"/>
        <v>2476443</v>
      </c>
      <c r="K46" s="13"/>
      <c r="L46" s="13"/>
      <c r="M46" s="13"/>
      <c r="N46" s="13">
        <f>O46</f>
        <v>2476443</v>
      </c>
      <c r="O46" s="13">
        <v>2476443</v>
      </c>
      <c r="P46" s="14">
        <f t="shared" si="4"/>
        <v>2584278</v>
      </c>
    </row>
    <row r="47" spans="1:17" x14ac:dyDescent="0.2">
      <c r="A47" s="247"/>
      <c r="B47" s="30"/>
      <c r="C47" s="30"/>
      <c r="D47" s="105" t="s">
        <v>92</v>
      </c>
      <c r="E47" s="101">
        <f t="shared" si="13"/>
        <v>135231200</v>
      </c>
      <c r="F47" s="89">
        <v>135231200</v>
      </c>
      <c r="G47" s="89">
        <v>110762700</v>
      </c>
      <c r="H47" s="13"/>
      <c r="I47" s="13"/>
      <c r="J47" s="15">
        <f t="shared" si="14"/>
        <v>0</v>
      </c>
      <c r="K47" s="13"/>
      <c r="L47" s="13"/>
      <c r="M47" s="13"/>
      <c r="N47" s="13">
        <f t="shared" ref="N47:N63" si="15">O47</f>
        <v>0</v>
      </c>
      <c r="O47" s="13"/>
      <c r="P47" s="14">
        <f t="shared" si="4"/>
        <v>135231200</v>
      </c>
    </row>
    <row r="48" spans="1:17" ht="29.25" hidden="1" customHeight="1" x14ac:dyDescent="0.2">
      <c r="A48" s="247"/>
      <c r="B48" s="30"/>
      <c r="C48" s="30"/>
      <c r="D48" s="126" t="s">
        <v>175</v>
      </c>
      <c r="E48" s="15">
        <f>F48+I48</f>
        <v>0</v>
      </c>
      <c r="F48" s="13"/>
      <c r="G48" s="13"/>
      <c r="H48" s="13"/>
      <c r="I48" s="13"/>
      <c r="J48" s="15">
        <f>K48+N48</f>
        <v>0</v>
      </c>
      <c r="K48" s="13"/>
      <c r="L48" s="13"/>
      <c r="M48" s="13"/>
      <c r="N48" s="13">
        <f t="shared" si="15"/>
        <v>0</v>
      </c>
      <c r="O48" s="13"/>
      <c r="P48" s="14">
        <f>E48+J48</f>
        <v>0</v>
      </c>
    </row>
    <row r="49" spans="1:17" hidden="1" x14ac:dyDescent="0.2">
      <c r="A49" s="247">
        <v>1011030</v>
      </c>
      <c r="B49" s="30" t="s">
        <v>135</v>
      </c>
      <c r="C49" s="30" t="s">
        <v>150</v>
      </c>
      <c r="D49" s="125" t="s">
        <v>93</v>
      </c>
      <c r="E49" s="15">
        <f t="shared" si="13"/>
        <v>0</v>
      </c>
      <c r="F49" s="13"/>
      <c r="G49" s="13"/>
      <c r="H49" s="13"/>
      <c r="I49" s="13"/>
      <c r="J49" s="15">
        <f t="shared" si="14"/>
        <v>0</v>
      </c>
      <c r="K49" s="13"/>
      <c r="L49" s="13"/>
      <c r="M49" s="13"/>
      <c r="N49" s="13">
        <f t="shared" si="15"/>
        <v>0</v>
      </c>
      <c r="O49" s="13"/>
      <c r="P49" s="14">
        <f t="shared" si="4"/>
        <v>0</v>
      </c>
    </row>
    <row r="50" spans="1:17" ht="27.75" customHeight="1" x14ac:dyDescent="0.2">
      <c r="A50" s="247"/>
      <c r="B50" s="30"/>
      <c r="C50" s="30"/>
      <c r="D50" s="275" t="s">
        <v>517</v>
      </c>
      <c r="E50" s="101">
        <f t="shared" si="13"/>
        <v>1826477</v>
      </c>
      <c r="F50" s="89">
        <v>1826477</v>
      </c>
      <c r="G50" s="89">
        <v>1493670</v>
      </c>
      <c r="H50" s="89"/>
      <c r="I50" s="89"/>
      <c r="J50" s="101">
        <f t="shared" si="14"/>
        <v>490000</v>
      </c>
      <c r="K50" s="89"/>
      <c r="L50" s="89"/>
      <c r="M50" s="89"/>
      <c r="N50" s="89">
        <f t="shared" si="15"/>
        <v>490000</v>
      </c>
      <c r="O50" s="89">
        <v>490000</v>
      </c>
      <c r="P50" s="14">
        <f t="shared" si="4"/>
        <v>2316477</v>
      </c>
    </row>
    <row r="51" spans="1:17" ht="27.75" customHeight="1" x14ac:dyDescent="0.2">
      <c r="A51" s="247"/>
      <c r="B51" s="30"/>
      <c r="C51" s="274"/>
      <c r="D51" s="276" t="s">
        <v>533</v>
      </c>
      <c r="E51" s="118"/>
      <c r="F51" s="89"/>
      <c r="G51" s="89"/>
      <c r="H51" s="89"/>
      <c r="I51" s="89"/>
      <c r="J51" s="101">
        <f t="shared" si="14"/>
        <v>484895</v>
      </c>
      <c r="K51" s="89"/>
      <c r="L51" s="89"/>
      <c r="M51" s="89"/>
      <c r="N51" s="89">
        <f>O51</f>
        <v>484895</v>
      </c>
      <c r="O51" s="89">
        <v>484895</v>
      </c>
      <c r="P51" s="14">
        <f t="shared" si="4"/>
        <v>484895</v>
      </c>
    </row>
    <row r="52" spans="1:17" ht="38.25" x14ac:dyDescent="0.2">
      <c r="A52" s="247" t="s">
        <v>215</v>
      </c>
      <c r="B52" s="30" t="s">
        <v>26</v>
      </c>
      <c r="C52" s="30" t="s">
        <v>115</v>
      </c>
      <c r="D52" s="63" t="s">
        <v>214</v>
      </c>
      <c r="E52" s="15">
        <f t="shared" si="13"/>
        <v>1907355</v>
      </c>
      <c r="F52" s="13">
        <v>1907355</v>
      </c>
      <c r="G52" s="13">
        <v>1481175</v>
      </c>
      <c r="H52" s="13"/>
      <c r="I52" s="13"/>
      <c r="J52" s="15">
        <f t="shared" si="14"/>
        <v>0</v>
      </c>
      <c r="K52" s="13"/>
      <c r="L52" s="13"/>
      <c r="M52" s="13"/>
      <c r="N52" s="13">
        <f t="shared" si="15"/>
        <v>0</v>
      </c>
      <c r="O52" s="13"/>
      <c r="P52" s="14">
        <f t="shared" si="4"/>
        <v>1907355</v>
      </c>
    </row>
    <row r="53" spans="1:17" x14ac:dyDescent="0.2">
      <c r="A53" s="247"/>
      <c r="B53" s="30"/>
      <c r="C53" s="30"/>
      <c r="D53" s="93" t="s">
        <v>92</v>
      </c>
      <c r="E53" s="15">
        <f t="shared" si="13"/>
        <v>738100</v>
      </c>
      <c r="F53" s="13">
        <v>738100</v>
      </c>
      <c r="G53" s="13">
        <v>603480</v>
      </c>
      <c r="H53" s="13"/>
      <c r="I53" s="13"/>
      <c r="J53" s="15">
        <f t="shared" si="14"/>
        <v>0</v>
      </c>
      <c r="K53" s="13"/>
      <c r="L53" s="13"/>
      <c r="M53" s="13"/>
      <c r="N53" s="13">
        <f t="shared" si="15"/>
        <v>0</v>
      </c>
      <c r="O53" s="13"/>
      <c r="P53" s="14">
        <f t="shared" si="4"/>
        <v>738100</v>
      </c>
    </row>
    <row r="54" spans="1:17" s="82" customFormat="1" ht="38.25" x14ac:dyDescent="0.2">
      <c r="A54" s="248"/>
      <c r="B54" s="94"/>
      <c r="C54" s="94"/>
      <c r="D54" s="100" t="s">
        <v>554</v>
      </c>
      <c r="E54" s="101">
        <f>F54+I54</f>
        <v>1043165</v>
      </c>
      <c r="F54" s="89">
        <v>1043165</v>
      </c>
      <c r="G54" s="89">
        <v>855055</v>
      </c>
      <c r="H54" s="89"/>
      <c r="I54" s="89"/>
      <c r="J54" s="101">
        <f>K54+N54</f>
        <v>0</v>
      </c>
      <c r="K54" s="89"/>
      <c r="L54" s="89"/>
      <c r="M54" s="89"/>
      <c r="N54" s="89">
        <f t="shared" si="15"/>
        <v>0</v>
      </c>
      <c r="O54" s="89"/>
      <c r="P54" s="102">
        <f>E54+J54</f>
        <v>1043165</v>
      </c>
    </row>
    <row r="55" spans="1:17" ht="25.5" x14ac:dyDescent="0.2">
      <c r="A55" s="247" t="s">
        <v>217</v>
      </c>
      <c r="B55" s="30" t="s">
        <v>134</v>
      </c>
      <c r="C55" s="30" t="s">
        <v>151</v>
      </c>
      <c r="D55" s="60" t="s">
        <v>216</v>
      </c>
      <c r="E55" s="15">
        <f t="shared" si="13"/>
        <v>17398287</v>
      </c>
      <c r="F55" s="13">
        <v>17398287</v>
      </c>
      <c r="G55" s="13">
        <v>11663166</v>
      </c>
      <c r="H55" s="13">
        <v>1840400</v>
      </c>
      <c r="I55" s="13"/>
      <c r="J55" s="15">
        <f t="shared" si="14"/>
        <v>1829600</v>
      </c>
      <c r="K55" s="13">
        <v>651400</v>
      </c>
      <c r="L55" s="13">
        <v>150200</v>
      </c>
      <c r="M55" s="13">
        <v>63500</v>
      </c>
      <c r="N55" s="13">
        <f>O55+18200</f>
        <v>1178200</v>
      </c>
      <c r="O55" s="13">
        <v>1160000</v>
      </c>
      <c r="P55" s="14">
        <f t="shared" si="4"/>
        <v>19227887</v>
      </c>
    </row>
    <row r="56" spans="1:17" x14ac:dyDescent="0.2">
      <c r="A56" s="247" t="s">
        <v>220</v>
      </c>
      <c r="B56" s="30" t="s">
        <v>219</v>
      </c>
      <c r="C56" s="30" t="s">
        <v>152</v>
      </c>
      <c r="D56" s="60" t="s">
        <v>218</v>
      </c>
      <c r="E56" s="15">
        <f t="shared" si="13"/>
        <v>2808198</v>
      </c>
      <c r="F56" s="13">
        <v>2808198</v>
      </c>
      <c r="G56" s="13">
        <v>1858170</v>
      </c>
      <c r="H56" s="13">
        <v>155400</v>
      </c>
      <c r="I56" s="13"/>
      <c r="J56" s="15">
        <f t="shared" si="14"/>
        <v>100000</v>
      </c>
      <c r="K56" s="13"/>
      <c r="L56" s="13"/>
      <c r="M56" s="13"/>
      <c r="N56" s="13">
        <f t="shared" si="15"/>
        <v>100000</v>
      </c>
      <c r="O56" s="13">
        <v>100000</v>
      </c>
      <c r="P56" s="14">
        <f t="shared" si="4"/>
        <v>2908198</v>
      </c>
    </row>
    <row r="57" spans="1:17" hidden="1" x14ac:dyDescent="0.2">
      <c r="A57" s="247">
        <v>1011190</v>
      </c>
      <c r="B57" s="30" t="s">
        <v>31</v>
      </c>
      <c r="C57" s="30" t="s">
        <v>152</v>
      </c>
      <c r="D57" s="60" t="s">
        <v>94</v>
      </c>
      <c r="E57" s="15">
        <f t="shared" si="13"/>
        <v>0</v>
      </c>
      <c r="F57" s="13"/>
      <c r="G57" s="13"/>
      <c r="H57" s="13"/>
      <c r="I57" s="13"/>
      <c r="J57" s="15">
        <f t="shared" si="14"/>
        <v>0</v>
      </c>
      <c r="K57" s="13"/>
      <c r="L57" s="13"/>
      <c r="M57" s="13"/>
      <c r="N57" s="13">
        <f t="shared" si="15"/>
        <v>0</v>
      </c>
      <c r="O57" s="13"/>
      <c r="P57" s="14">
        <f t="shared" si="4"/>
        <v>0</v>
      </c>
    </row>
    <row r="58" spans="1:17" hidden="1" x14ac:dyDescent="0.2">
      <c r="A58" s="247">
        <v>1011200</v>
      </c>
      <c r="B58" s="30" t="s">
        <v>32</v>
      </c>
      <c r="C58" s="30" t="s">
        <v>152</v>
      </c>
      <c r="D58" s="60" t="s">
        <v>95</v>
      </c>
      <c r="E58" s="15">
        <f t="shared" si="13"/>
        <v>0</v>
      </c>
      <c r="F58" s="13"/>
      <c r="G58" s="13"/>
      <c r="H58" s="13"/>
      <c r="I58" s="13"/>
      <c r="J58" s="15">
        <f t="shared" si="14"/>
        <v>0</v>
      </c>
      <c r="K58" s="13"/>
      <c r="L58" s="13"/>
      <c r="M58" s="13"/>
      <c r="N58" s="13">
        <f t="shared" si="15"/>
        <v>0</v>
      </c>
      <c r="O58" s="13"/>
      <c r="P58" s="14">
        <f t="shared" si="4"/>
        <v>0</v>
      </c>
    </row>
    <row r="59" spans="1:17" x14ac:dyDescent="0.2">
      <c r="A59" s="252" t="s">
        <v>223</v>
      </c>
      <c r="B59" s="176" t="s">
        <v>222</v>
      </c>
      <c r="C59" s="176"/>
      <c r="D59" s="177" t="s">
        <v>221</v>
      </c>
      <c r="E59" s="15">
        <f t="shared" si="13"/>
        <v>5068103</v>
      </c>
      <c r="F59" s="13">
        <f>F60+F62</f>
        <v>5068103</v>
      </c>
      <c r="G59" s="13">
        <f>G60+G62</f>
        <v>3525075</v>
      </c>
      <c r="H59" s="13">
        <f>H60+H62</f>
        <v>264200</v>
      </c>
      <c r="I59" s="13">
        <f>I60+I62</f>
        <v>0</v>
      </c>
      <c r="J59" s="15">
        <f t="shared" si="14"/>
        <v>147000</v>
      </c>
      <c r="K59" s="13">
        <f>K60+K62</f>
        <v>0</v>
      </c>
      <c r="L59" s="13">
        <f>L60+L62</f>
        <v>0</v>
      </c>
      <c r="M59" s="13">
        <f>M60+M62</f>
        <v>0</v>
      </c>
      <c r="N59" s="13">
        <f t="shared" si="15"/>
        <v>147000</v>
      </c>
      <c r="O59" s="13">
        <f>O60+O62</f>
        <v>147000</v>
      </c>
      <c r="P59" s="14">
        <f t="shared" si="4"/>
        <v>5215103</v>
      </c>
    </row>
    <row r="60" spans="1:17" s="82" customFormat="1" x14ac:dyDescent="0.2">
      <c r="A60" s="253" t="s">
        <v>434</v>
      </c>
      <c r="B60" s="179" t="s">
        <v>432</v>
      </c>
      <c r="C60" s="179" t="s">
        <v>152</v>
      </c>
      <c r="D60" s="180" t="s">
        <v>436</v>
      </c>
      <c r="E60" s="101">
        <f t="shared" si="13"/>
        <v>4904753</v>
      </c>
      <c r="F60" s="89">
        <v>4904753</v>
      </c>
      <c r="G60" s="89">
        <v>3525075</v>
      </c>
      <c r="H60" s="89">
        <v>264200</v>
      </c>
      <c r="I60" s="89"/>
      <c r="J60" s="101">
        <f t="shared" si="14"/>
        <v>147000</v>
      </c>
      <c r="K60" s="89"/>
      <c r="L60" s="89"/>
      <c r="M60" s="89"/>
      <c r="N60" s="89">
        <f t="shared" si="15"/>
        <v>147000</v>
      </c>
      <c r="O60" s="89">
        <v>147000</v>
      </c>
      <c r="P60" s="102">
        <f t="shared" si="4"/>
        <v>5051753</v>
      </c>
    </row>
    <row r="61" spans="1:17" s="82" customFormat="1" ht="38.25" x14ac:dyDescent="0.2">
      <c r="A61" s="253"/>
      <c r="B61" s="179"/>
      <c r="C61" s="179"/>
      <c r="D61" s="180" t="s">
        <v>554</v>
      </c>
      <c r="E61" s="101"/>
      <c r="F61" s="89"/>
      <c r="G61" s="89"/>
      <c r="H61" s="89"/>
      <c r="I61" s="89"/>
      <c r="J61" s="101">
        <f t="shared" si="14"/>
        <v>125945</v>
      </c>
      <c r="K61" s="89"/>
      <c r="L61" s="89"/>
      <c r="M61" s="89"/>
      <c r="N61" s="89">
        <f t="shared" si="15"/>
        <v>125945</v>
      </c>
      <c r="O61" s="89">
        <v>125945</v>
      </c>
      <c r="P61" s="102">
        <f t="shared" si="4"/>
        <v>125945</v>
      </c>
    </row>
    <row r="62" spans="1:17" s="82" customFormat="1" x14ac:dyDescent="0.2">
      <c r="A62" s="253" t="s">
        <v>435</v>
      </c>
      <c r="B62" s="179" t="s">
        <v>433</v>
      </c>
      <c r="C62" s="179" t="s">
        <v>152</v>
      </c>
      <c r="D62" s="180" t="s">
        <v>437</v>
      </c>
      <c r="E62" s="101">
        <f t="shared" si="13"/>
        <v>163350</v>
      </c>
      <c r="F62" s="89">
        <v>163350</v>
      </c>
      <c r="G62" s="89"/>
      <c r="H62" s="89"/>
      <c r="I62" s="89"/>
      <c r="J62" s="101">
        <f t="shared" si="14"/>
        <v>0</v>
      </c>
      <c r="K62" s="89"/>
      <c r="L62" s="89"/>
      <c r="M62" s="89"/>
      <c r="N62" s="89">
        <f t="shared" si="15"/>
        <v>0</v>
      </c>
      <c r="O62" s="89"/>
      <c r="P62" s="102">
        <f t="shared" si="4"/>
        <v>163350</v>
      </c>
    </row>
    <row r="63" spans="1:17" s="162" customFormat="1" ht="25.5" hidden="1" x14ac:dyDescent="0.2">
      <c r="A63" s="254" t="s">
        <v>472</v>
      </c>
      <c r="B63" s="203" t="s">
        <v>24</v>
      </c>
      <c r="C63" s="203" t="s">
        <v>152</v>
      </c>
      <c r="D63" s="178" t="s">
        <v>473</v>
      </c>
      <c r="E63" s="15">
        <f t="shared" si="13"/>
        <v>0</v>
      </c>
      <c r="F63" s="13"/>
      <c r="G63" s="13"/>
      <c r="H63" s="13"/>
      <c r="I63" s="13"/>
      <c r="J63" s="15">
        <f t="shared" si="14"/>
        <v>0</v>
      </c>
      <c r="K63" s="13"/>
      <c r="L63" s="13"/>
      <c r="M63" s="13"/>
      <c r="N63" s="13">
        <f t="shared" si="15"/>
        <v>0</v>
      </c>
      <c r="O63" s="13"/>
      <c r="P63" s="14">
        <f t="shared" si="4"/>
        <v>0</v>
      </c>
    </row>
    <row r="64" spans="1:17" x14ac:dyDescent="0.2">
      <c r="A64" s="245" t="s">
        <v>186</v>
      </c>
      <c r="B64" s="26"/>
      <c r="C64" s="27"/>
      <c r="D64" s="271" t="s">
        <v>99</v>
      </c>
      <c r="E64" s="10">
        <f>E70</f>
        <v>225770980</v>
      </c>
      <c r="F64" s="10">
        <f t="shared" ref="F64:O64" si="16">F70</f>
        <v>225770980</v>
      </c>
      <c r="G64" s="10">
        <f t="shared" si="16"/>
        <v>1023900</v>
      </c>
      <c r="H64" s="10">
        <f t="shared" si="16"/>
        <v>19700</v>
      </c>
      <c r="I64" s="10">
        <f t="shared" si="16"/>
        <v>0</v>
      </c>
      <c r="J64" s="10">
        <f t="shared" si="16"/>
        <v>15073036</v>
      </c>
      <c r="K64" s="10">
        <f t="shared" si="16"/>
        <v>4066700</v>
      </c>
      <c r="L64" s="10">
        <f t="shared" si="16"/>
        <v>0</v>
      </c>
      <c r="M64" s="10">
        <f t="shared" si="16"/>
        <v>0</v>
      </c>
      <c r="N64" s="10">
        <f t="shared" si="16"/>
        <v>11006336</v>
      </c>
      <c r="O64" s="10">
        <f t="shared" si="16"/>
        <v>10984336</v>
      </c>
      <c r="P64" s="14">
        <f t="shared" si="4"/>
        <v>240844016</v>
      </c>
      <c r="Q64" s="227"/>
    </row>
    <row r="65" spans="1:16" s="82" customFormat="1" x14ac:dyDescent="0.2">
      <c r="A65" s="248"/>
      <c r="B65" s="98"/>
      <c r="C65" s="277"/>
      <c r="D65" s="273" t="s">
        <v>101</v>
      </c>
      <c r="E65" s="118">
        <f>F65+I65</f>
        <v>145376600</v>
      </c>
      <c r="F65" s="99">
        <f>F73+F79+F88</f>
        <v>145376600</v>
      </c>
      <c r="G65" s="99">
        <f>SUM(G73+G75+G79+G81+G91+G86+G104+G95+G98)</f>
        <v>0</v>
      </c>
      <c r="H65" s="99">
        <f>SUM(H73+H75+H79+H81+H91+H86+H104+H95+H98)</f>
        <v>0</v>
      </c>
      <c r="I65" s="99">
        <f>SUM(I73+I75+I79+I81+I91+I86+I104+I95+I98)</f>
        <v>0</v>
      </c>
      <c r="J65" s="99">
        <f t="shared" ref="J65:O65" si="17">SUM(J73+J75+J79+J81+J91+J86+J104)</f>
        <v>0</v>
      </c>
      <c r="K65" s="99">
        <f t="shared" si="17"/>
        <v>0</v>
      </c>
      <c r="L65" s="99">
        <f t="shared" si="17"/>
        <v>0</v>
      </c>
      <c r="M65" s="99">
        <f t="shared" si="17"/>
        <v>0</v>
      </c>
      <c r="N65" s="99">
        <f t="shared" si="17"/>
        <v>0</v>
      </c>
      <c r="O65" s="99">
        <f t="shared" si="17"/>
        <v>0</v>
      </c>
      <c r="P65" s="102">
        <f t="shared" si="4"/>
        <v>145376600</v>
      </c>
    </row>
    <row r="66" spans="1:16" s="82" customFormat="1" ht="25.5" x14ac:dyDescent="0.2">
      <c r="A66" s="248"/>
      <c r="B66" s="337"/>
      <c r="C66" s="320"/>
      <c r="D66" s="273" t="s">
        <v>518</v>
      </c>
      <c r="E66" s="315">
        <f>F66+I66</f>
        <v>2276674</v>
      </c>
      <c r="F66" s="327">
        <f>F75+F89+F106</f>
        <v>2276674</v>
      </c>
      <c r="G66" s="99"/>
      <c r="H66" s="99"/>
      <c r="I66" s="99"/>
      <c r="J66" s="99">
        <f>K66+N66</f>
        <v>118800</v>
      </c>
      <c r="K66" s="99"/>
      <c r="L66" s="99"/>
      <c r="M66" s="99"/>
      <c r="N66" s="99">
        <f>O66</f>
        <v>118800</v>
      </c>
      <c r="O66" s="99">
        <f>O89</f>
        <v>118800</v>
      </c>
      <c r="P66" s="102">
        <f t="shared" si="4"/>
        <v>2395474</v>
      </c>
    </row>
    <row r="67" spans="1:16" s="82" customFormat="1" ht="25.5" x14ac:dyDescent="0.2">
      <c r="A67" s="336"/>
      <c r="B67" s="340"/>
      <c r="C67" s="170"/>
      <c r="D67" s="308" t="s">
        <v>534</v>
      </c>
      <c r="E67" s="318">
        <f>F67+I67</f>
        <v>0</v>
      </c>
      <c r="F67" s="343"/>
      <c r="G67" s="319"/>
      <c r="H67" s="99"/>
      <c r="I67" s="99"/>
      <c r="J67" s="99">
        <f>K67+N67</f>
        <v>5150000</v>
      </c>
      <c r="K67" s="99"/>
      <c r="L67" s="99"/>
      <c r="M67" s="99"/>
      <c r="N67" s="99">
        <f>N77+N82</f>
        <v>5150000</v>
      </c>
      <c r="O67" s="99">
        <f>O77+O82</f>
        <v>5150000</v>
      </c>
      <c r="P67" s="102">
        <f t="shared" si="4"/>
        <v>5150000</v>
      </c>
    </row>
    <row r="68" spans="1:16" s="82" customFormat="1" x14ac:dyDescent="0.2">
      <c r="A68" s="336"/>
      <c r="B68" s="340"/>
      <c r="C68" s="170"/>
      <c r="D68" s="308" t="s">
        <v>537</v>
      </c>
      <c r="E68" s="318">
        <f t="shared" ref="E68:J68" si="18">E105</f>
        <v>418689</v>
      </c>
      <c r="F68" s="318">
        <f t="shared" si="18"/>
        <v>418689</v>
      </c>
      <c r="G68" s="318">
        <f t="shared" si="18"/>
        <v>0</v>
      </c>
      <c r="H68" s="318">
        <f t="shared" si="18"/>
        <v>0</v>
      </c>
      <c r="I68" s="318">
        <f t="shared" si="18"/>
        <v>0</v>
      </c>
      <c r="J68" s="318">
        <f t="shared" si="18"/>
        <v>0</v>
      </c>
      <c r="K68" s="99"/>
      <c r="L68" s="99"/>
      <c r="M68" s="99"/>
      <c r="N68" s="99"/>
      <c r="O68" s="99"/>
      <c r="P68" s="102">
        <f t="shared" si="4"/>
        <v>418689</v>
      </c>
    </row>
    <row r="69" spans="1:16" s="82" customFormat="1" ht="25.5" x14ac:dyDescent="0.2">
      <c r="A69" s="248"/>
      <c r="B69" s="338"/>
      <c r="C69" s="339"/>
      <c r="D69" s="273" t="s">
        <v>564</v>
      </c>
      <c r="E69" s="341"/>
      <c r="F69" s="342"/>
      <c r="G69" s="99"/>
      <c r="H69" s="99"/>
      <c r="I69" s="99"/>
      <c r="J69" s="99">
        <f>K69+N69</f>
        <v>903355</v>
      </c>
      <c r="K69" s="99"/>
      <c r="L69" s="99"/>
      <c r="M69" s="99"/>
      <c r="N69" s="99">
        <f>O69</f>
        <v>903355</v>
      </c>
      <c r="O69" s="99">
        <f>O111</f>
        <v>903355</v>
      </c>
      <c r="P69" s="102">
        <f t="shared" si="4"/>
        <v>903355</v>
      </c>
    </row>
    <row r="70" spans="1:16" s="77" customFormat="1" ht="16.5" customHeight="1" x14ac:dyDescent="0.2">
      <c r="A70" s="255" t="s">
        <v>224</v>
      </c>
      <c r="B70" s="78"/>
      <c r="C70" s="321"/>
      <c r="D70" s="278" t="s">
        <v>99</v>
      </c>
      <c r="E70" s="322">
        <f>SUM(E72+E71+E74+E78+E80+E90+E84+E100+E92+E107+E112)</f>
        <v>225770980</v>
      </c>
      <c r="F70" s="322">
        <f t="shared" ref="F70:O70" si="19">SUM(F72+F71+F74+F78+F80+F90+F84+F100+F92+F107+F112)</f>
        <v>225770980</v>
      </c>
      <c r="G70" s="322">
        <f t="shared" si="19"/>
        <v>1023900</v>
      </c>
      <c r="H70" s="322">
        <f t="shared" si="19"/>
        <v>19700</v>
      </c>
      <c r="I70" s="322">
        <f t="shared" si="19"/>
        <v>0</v>
      </c>
      <c r="J70" s="322">
        <f t="shared" si="19"/>
        <v>15073036</v>
      </c>
      <c r="K70" s="322">
        <f t="shared" si="19"/>
        <v>4066700</v>
      </c>
      <c r="L70" s="322">
        <f t="shared" si="19"/>
        <v>0</v>
      </c>
      <c r="M70" s="322">
        <f t="shared" si="19"/>
        <v>0</v>
      </c>
      <c r="N70" s="322">
        <f t="shared" si="19"/>
        <v>11006336</v>
      </c>
      <c r="O70" s="322">
        <f t="shared" si="19"/>
        <v>10984336</v>
      </c>
      <c r="P70" s="14">
        <f t="shared" si="4"/>
        <v>240844016</v>
      </c>
    </row>
    <row r="71" spans="1:16" s="7" customFormat="1" ht="25.5" x14ac:dyDescent="0.2">
      <c r="A71" s="247" t="s">
        <v>225</v>
      </c>
      <c r="B71" s="29" t="s">
        <v>208</v>
      </c>
      <c r="C71" s="29" t="s">
        <v>133</v>
      </c>
      <c r="D71" s="53" t="s">
        <v>207</v>
      </c>
      <c r="E71" s="15">
        <f t="shared" ref="E71:E104" si="20">F71+I71</f>
        <v>1414900</v>
      </c>
      <c r="F71" s="13">
        <v>1414900</v>
      </c>
      <c r="G71" s="13">
        <v>1023900</v>
      </c>
      <c r="H71" s="13">
        <v>19700</v>
      </c>
      <c r="I71" s="13"/>
      <c r="J71" s="15">
        <f t="shared" ref="J71:J111" si="21">K71+N71</f>
        <v>0</v>
      </c>
      <c r="K71" s="13"/>
      <c r="L71" s="13"/>
      <c r="M71" s="13"/>
      <c r="N71" s="13">
        <f>O71</f>
        <v>0</v>
      </c>
      <c r="O71" s="13"/>
      <c r="P71" s="14">
        <f t="shared" si="4"/>
        <v>1414900</v>
      </c>
    </row>
    <row r="72" spans="1:16" x14ac:dyDescent="0.2">
      <c r="A72" s="247" t="s">
        <v>226</v>
      </c>
      <c r="B72" s="12" t="s">
        <v>35</v>
      </c>
      <c r="C72" s="12" t="s">
        <v>3</v>
      </c>
      <c r="D72" s="56" t="s">
        <v>100</v>
      </c>
      <c r="E72" s="15">
        <f t="shared" si="20"/>
        <v>128415241</v>
      </c>
      <c r="F72" s="13">
        <v>128415241</v>
      </c>
      <c r="G72" s="13"/>
      <c r="H72" s="13"/>
      <c r="I72" s="13"/>
      <c r="J72" s="15">
        <f t="shared" si="21"/>
        <v>8560477</v>
      </c>
      <c r="K72" s="13">
        <v>3958800</v>
      </c>
      <c r="L72" s="13"/>
      <c r="M72" s="13"/>
      <c r="N72" s="13">
        <f>O72+22000</f>
        <v>4601677</v>
      </c>
      <c r="O72" s="13">
        <v>4579677</v>
      </c>
      <c r="P72" s="14">
        <f t="shared" si="4"/>
        <v>136975718</v>
      </c>
    </row>
    <row r="73" spans="1:16" x14ac:dyDescent="0.2">
      <c r="A73" s="247"/>
      <c r="B73" s="12"/>
      <c r="C73" s="12"/>
      <c r="D73" s="105" t="s">
        <v>101</v>
      </c>
      <c r="E73" s="101">
        <f t="shared" si="20"/>
        <v>84349600</v>
      </c>
      <c r="F73" s="89">
        <v>84349600</v>
      </c>
      <c r="G73" s="13"/>
      <c r="H73" s="13"/>
      <c r="I73" s="13"/>
      <c r="J73" s="15">
        <f t="shared" si="21"/>
        <v>0</v>
      </c>
      <c r="K73" s="13"/>
      <c r="L73" s="13"/>
      <c r="M73" s="13"/>
      <c r="N73" s="13">
        <f t="shared" ref="N73:N111" si="22">O73</f>
        <v>0</v>
      </c>
      <c r="O73" s="13"/>
      <c r="P73" s="14">
        <f t="shared" si="4"/>
        <v>84349600</v>
      </c>
    </row>
    <row r="74" spans="1:16" s="49" customFormat="1" ht="25.5" hidden="1" x14ac:dyDescent="0.2">
      <c r="A74" s="249">
        <v>1412020</v>
      </c>
      <c r="B74" s="12" t="s">
        <v>36</v>
      </c>
      <c r="C74" s="12" t="s">
        <v>3</v>
      </c>
      <c r="D74" s="280" t="s">
        <v>102</v>
      </c>
      <c r="E74" s="101">
        <f t="shared" si="20"/>
        <v>0</v>
      </c>
      <c r="F74" s="89"/>
      <c r="G74" s="13"/>
      <c r="H74" s="13"/>
      <c r="I74" s="13"/>
      <c r="J74" s="15">
        <f t="shared" si="21"/>
        <v>0</v>
      </c>
      <c r="K74" s="13"/>
      <c r="L74" s="13"/>
      <c r="M74" s="13"/>
      <c r="N74" s="13">
        <f t="shared" si="22"/>
        <v>0</v>
      </c>
      <c r="O74" s="13"/>
      <c r="P74" s="14">
        <f t="shared" si="4"/>
        <v>0</v>
      </c>
    </row>
    <row r="75" spans="1:16" ht="30" customHeight="1" x14ac:dyDescent="0.2">
      <c r="A75" s="247"/>
      <c r="B75" s="12"/>
      <c r="C75" s="279"/>
      <c r="D75" s="273" t="s">
        <v>518</v>
      </c>
      <c r="E75" s="118">
        <f t="shared" si="20"/>
        <v>1531174</v>
      </c>
      <c r="F75" s="89">
        <v>1531174</v>
      </c>
      <c r="G75" s="13"/>
      <c r="H75" s="13"/>
      <c r="I75" s="13"/>
      <c r="J75" s="15">
        <f t="shared" si="21"/>
        <v>0</v>
      </c>
      <c r="K75" s="13"/>
      <c r="L75" s="13"/>
      <c r="M75" s="13"/>
      <c r="N75" s="13">
        <f t="shared" si="22"/>
        <v>0</v>
      </c>
      <c r="O75" s="13"/>
      <c r="P75" s="14">
        <f t="shared" si="4"/>
        <v>1531174</v>
      </c>
    </row>
    <row r="76" spans="1:16" ht="30" customHeight="1" x14ac:dyDescent="0.2">
      <c r="A76" s="247"/>
      <c r="B76" s="12"/>
      <c r="C76" s="279"/>
      <c r="D76" s="273" t="s">
        <v>535</v>
      </c>
      <c r="E76" s="118">
        <v>3746175</v>
      </c>
      <c r="F76" s="89">
        <v>3746175</v>
      </c>
      <c r="G76" s="13"/>
      <c r="H76" s="13"/>
      <c r="I76" s="13"/>
      <c r="J76" s="15"/>
      <c r="K76" s="13"/>
      <c r="L76" s="13"/>
      <c r="M76" s="13"/>
      <c r="N76" s="13"/>
      <c r="O76" s="13"/>
      <c r="P76" s="14">
        <f t="shared" si="4"/>
        <v>3746175</v>
      </c>
    </row>
    <row r="77" spans="1:16" ht="30" customHeight="1" x14ac:dyDescent="0.2">
      <c r="A77" s="247"/>
      <c r="B77" s="12"/>
      <c r="C77" s="279"/>
      <c r="D77" s="273" t="s">
        <v>534</v>
      </c>
      <c r="E77" s="118"/>
      <c r="F77" s="89"/>
      <c r="G77" s="13"/>
      <c r="H77" s="13"/>
      <c r="I77" s="13"/>
      <c r="J77" s="101">
        <f t="shared" si="21"/>
        <v>3078750</v>
      </c>
      <c r="K77" s="13"/>
      <c r="L77" s="13"/>
      <c r="M77" s="13"/>
      <c r="N77" s="89">
        <f>O77</f>
        <v>3078750</v>
      </c>
      <c r="O77" s="89">
        <v>3078750</v>
      </c>
      <c r="P77" s="14">
        <f t="shared" si="4"/>
        <v>3078750</v>
      </c>
    </row>
    <row r="78" spans="1:16" x14ac:dyDescent="0.2">
      <c r="A78" s="247" t="s">
        <v>228</v>
      </c>
      <c r="B78" s="12" t="s">
        <v>227</v>
      </c>
      <c r="C78" s="12" t="s">
        <v>4</v>
      </c>
      <c r="D78" s="281" t="s">
        <v>103</v>
      </c>
      <c r="E78" s="15">
        <f t="shared" si="20"/>
        <v>28879700</v>
      </c>
      <c r="F78" s="13">
        <v>28879700</v>
      </c>
      <c r="G78" s="13"/>
      <c r="H78" s="13"/>
      <c r="I78" s="13"/>
      <c r="J78" s="15">
        <f t="shared" si="21"/>
        <v>3405950</v>
      </c>
      <c r="K78" s="13">
        <v>92700</v>
      </c>
      <c r="L78" s="13"/>
      <c r="M78" s="13"/>
      <c r="N78" s="13">
        <f t="shared" si="22"/>
        <v>3313250</v>
      </c>
      <c r="O78" s="13">
        <v>3313250</v>
      </c>
      <c r="P78" s="14">
        <f t="shared" si="4"/>
        <v>32285650</v>
      </c>
    </row>
    <row r="79" spans="1:16" x14ac:dyDescent="0.2">
      <c r="A79" s="247"/>
      <c r="B79" s="12"/>
      <c r="C79" s="12"/>
      <c r="D79" s="100" t="s">
        <v>101</v>
      </c>
      <c r="E79" s="15">
        <f t="shared" si="20"/>
        <v>19348200</v>
      </c>
      <c r="F79" s="13">
        <v>19348200</v>
      </c>
      <c r="G79" s="13"/>
      <c r="H79" s="13"/>
      <c r="I79" s="13"/>
      <c r="J79" s="15">
        <f t="shared" si="21"/>
        <v>0</v>
      </c>
      <c r="K79" s="13"/>
      <c r="L79" s="13"/>
      <c r="M79" s="13"/>
      <c r="N79" s="13">
        <f t="shared" si="22"/>
        <v>0</v>
      </c>
      <c r="O79" s="13"/>
    </row>
    <row r="80" spans="1:16" s="130" customFormat="1" hidden="1" x14ac:dyDescent="0.2">
      <c r="A80" s="256" t="s">
        <v>231</v>
      </c>
      <c r="B80" s="124" t="s">
        <v>230</v>
      </c>
      <c r="C80" s="124" t="s">
        <v>6</v>
      </c>
      <c r="D80" s="131" t="s">
        <v>229</v>
      </c>
      <c r="E80" s="127">
        <f t="shared" si="20"/>
        <v>0</v>
      </c>
      <c r="F80" s="128"/>
      <c r="G80" s="128"/>
      <c r="H80" s="128"/>
      <c r="I80" s="128"/>
      <c r="J80" s="127">
        <f t="shared" si="21"/>
        <v>0</v>
      </c>
      <c r="K80" s="128"/>
      <c r="L80" s="128"/>
      <c r="M80" s="128"/>
      <c r="N80" s="13">
        <f t="shared" si="22"/>
        <v>0</v>
      </c>
      <c r="O80" s="128"/>
      <c r="P80" s="129">
        <f t="shared" si="4"/>
        <v>0</v>
      </c>
    </row>
    <row r="81" spans="1:16" hidden="1" x14ac:dyDescent="0.2">
      <c r="A81" s="247"/>
      <c r="B81" s="12"/>
      <c r="C81" s="12"/>
      <c r="D81" s="100" t="s">
        <v>101</v>
      </c>
      <c r="E81" s="15">
        <f t="shared" si="20"/>
        <v>0</v>
      </c>
      <c r="F81" s="13"/>
      <c r="G81" s="13"/>
      <c r="H81" s="13"/>
      <c r="I81" s="13"/>
      <c r="J81" s="15">
        <f t="shared" si="21"/>
        <v>0</v>
      </c>
      <c r="K81" s="13"/>
      <c r="L81" s="13"/>
      <c r="M81" s="13"/>
      <c r="N81" s="13">
        <f t="shared" si="22"/>
        <v>0</v>
      </c>
      <c r="O81" s="13"/>
      <c r="P81" s="14">
        <f t="shared" si="4"/>
        <v>0</v>
      </c>
    </row>
    <row r="82" spans="1:16" ht="25.5" x14ac:dyDescent="0.2">
      <c r="A82" s="247"/>
      <c r="B82" s="12"/>
      <c r="C82" s="279"/>
      <c r="D82" s="273" t="s">
        <v>534</v>
      </c>
      <c r="E82" s="113"/>
      <c r="F82" s="13"/>
      <c r="G82" s="13"/>
      <c r="H82" s="13"/>
      <c r="I82" s="13"/>
      <c r="J82" s="101">
        <f t="shared" si="21"/>
        <v>2071250</v>
      </c>
      <c r="K82" s="13"/>
      <c r="L82" s="13"/>
      <c r="M82" s="13"/>
      <c r="N82" s="89">
        <f t="shared" ref="N82:N88" si="23">O82</f>
        <v>2071250</v>
      </c>
      <c r="O82" s="89">
        <v>2071250</v>
      </c>
      <c r="P82" s="14">
        <f>E79+J79</f>
        <v>19348200</v>
      </c>
    </row>
    <row r="83" spans="1:16" ht="25.5" x14ac:dyDescent="0.2">
      <c r="A83" s="247"/>
      <c r="B83" s="12"/>
      <c r="C83" s="279"/>
      <c r="D83" s="273" t="s">
        <v>535</v>
      </c>
      <c r="E83" s="113">
        <f>F83</f>
        <v>381500</v>
      </c>
      <c r="F83" s="89">
        <v>381500</v>
      </c>
      <c r="G83" s="13"/>
      <c r="H83" s="13"/>
      <c r="I83" s="13"/>
      <c r="J83" s="101"/>
      <c r="K83" s="13"/>
      <c r="L83" s="13"/>
      <c r="M83" s="13"/>
      <c r="N83" s="89"/>
      <c r="O83" s="89"/>
      <c r="P83" s="14">
        <f>F83</f>
        <v>381500</v>
      </c>
    </row>
    <row r="84" spans="1:16" s="162" customFormat="1" x14ac:dyDescent="0.2">
      <c r="A84" s="250" t="s">
        <v>236</v>
      </c>
      <c r="B84" s="31" t="s">
        <v>235</v>
      </c>
      <c r="C84" s="31"/>
      <c r="D84" s="178" t="s">
        <v>474</v>
      </c>
      <c r="E84" s="15">
        <f t="shared" ref="E84:E89" si="24">F84+I84</f>
        <v>44963800</v>
      </c>
      <c r="F84" s="13">
        <f>F85</f>
        <v>44963800</v>
      </c>
      <c r="G84" s="13">
        <f>G85</f>
        <v>0</v>
      </c>
      <c r="H84" s="13">
        <f>H85</f>
        <v>0</v>
      </c>
      <c r="I84" s="13">
        <f>I85</f>
        <v>0</v>
      </c>
      <c r="J84" s="15">
        <f>K84+N84</f>
        <v>146200</v>
      </c>
      <c r="K84" s="13">
        <f>K85</f>
        <v>0</v>
      </c>
      <c r="L84" s="13">
        <f>L85</f>
        <v>0</v>
      </c>
      <c r="M84" s="13">
        <f>M85</f>
        <v>0</v>
      </c>
      <c r="N84" s="13">
        <f t="shared" si="23"/>
        <v>146200</v>
      </c>
      <c r="O84" s="13">
        <f>O85</f>
        <v>146200</v>
      </c>
      <c r="P84" s="14">
        <f>E84+J84</f>
        <v>45110000</v>
      </c>
    </row>
    <row r="85" spans="1:16" s="82" customFormat="1" ht="25.5" x14ac:dyDescent="0.2">
      <c r="A85" s="248" t="s">
        <v>239</v>
      </c>
      <c r="B85" s="163" t="s">
        <v>238</v>
      </c>
      <c r="C85" s="163" t="s">
        <v>501</v>
      </c>
      <c r="D85" s="164" t="s">
        <v>237</v>
      </c>
      <c r="E85" s="101">
        <f t="shared" si="24"/>
        <v>44963800</v>
      </c>
      <c r="F85" s="89">
        <v>44963800</v>
      </c>
      <c r="G85" s="89"/>
      <c r="H85" s="89"/>
      <c r="I85" s="89"/>
      <c r="J85" s="101">
        <f>K85+N85</f>
        <v>146200</v>
      </c>
      <c r="K85" s="89"/>
      <c r="L85" s="89"/>
      <c r="M85" s="89"/>
      <c r="N85" s="89">
        <f t="shared" si="23"/>
        <v>146200</v>
      </c>
      <c r="O85" s="89">
        <v>146200</v>
      </c>
      <c r="P85" s="14">
        <f>E85+J85</f>
        <v>45110000</v>
      </c>
    </row>
    <row r="86" spans="1:16" s="130" customFormat="1" hidden="1" x14ac:dyDescent="0.2">
      <c r="A86" s="256"/>
      <c r="B86" s="124"/>
      <c r="C86" s="124"/>
      <c r="D86" s="136" t="s">
        <v>101</v>
      </c>
      <c r="E86" s="101">
        <f t="shared" si="24"/>
        <v>0</v>
      </c>
      <c r="F86" s="128"/>
      <c r="G86" s="128"/>
      <c r="H86" s="128"/>
      <c r="I86" s="128"/>
      <c r="J86" s="101">
        <f>K86+N86</f>
        <v>0</v>
      </c>
      <c r="K86" s="128"/>
      <c r="L86" s="128"/>
      <c r="M86" s="128"/>
      <c r="N86" s="89">
        <f t="shared" si="23"/>
        <v>0</v>
      </c>
      <c r="O86" s="128"/>
      <c r="P86" s="14">
        <f>E86+J86</f>
        <v>0</v>
      </c>
    </row>
    <row r="87" spans="1:16" s="130" customFormat="1" ht="31.5" hidden="1" customHeight="1" x14ac:dyDescent="0.2">
      <c r="A87" s="256"/>
      <c r="B87" s="124"/>
      <c r="C87" s="124"/>
      <c r="D87" s="135" t="s">
        <v>174</v>
      </c>
      <c r="E87" s="101">
        <f t="shared" si="24"/>
        <v>0</v>
      </c>
      <c r="F87" s="128"/>
      <c r="G87" s="128"/>
      <c r="H87" s="128"/>
      <c r="I87" s="128"/>
      <c r="J87" s="101">
        <f>K87+N87</f>
        <v>0</v>
      </c>
      <c r="K87" s="128"/>
      <c r="L87" s="128"/>
      <c r="M87" s="128"/>
      <c r="N87" s="89">
        <f t="shared" si="23"/>
        <v>0</v>
      </c>
      <c r="O87" s="128"/>
      <c r="P87" s="14">
        <f>E87+J87</f>
        <v>0</v>
      </c>
    </row>
    <row r="88" spans="1:16" s="198" customFormat="1" ht="15" customHeight="1" x14ac:dyDescent="0.2">
      <c r="A88" s="257"/>
      <c r="B88" s="197"/>
      <c r="C88" s="197"/>
      <c r="D88" s="199" t="s">
        <v>101</v>
      </c>
      <c r="E88" s="101">
        <f t="shared" si="24"/>
        <v>41678800</v>
      </c>
      <c r="F88" s="89">
        <v>41678800</v>
      </c>
      <c r="G88" s="133"/>
      <c r="H88" s="133"/>
      <c r="I88" s="133"/>
      <c r="J88" s="101">
        <f>K88+N88</f>
        <v>0</v>
      </c>
      <c r="K88" s="133"/>
      <c r="L88" s="133"/>
      <c r="M88" s="133"/>
      <c r="N88" s="89">
        <f t="shared" si="23"/>
        <v>0</v>
      </c>
      <c r="O88" s="133"/>
      <c r="P88" s="14">
        <f>E88+J88</f>
        <v>41678800</v>
      </c>
    </row>
    <row r="89" spans="1:16" s="198" customFormat="1" ht="28.5" customHeight="1" x14ac:dyDescent="0.2">
      <c r="A89" s="257"/>
      <c r="B89" s="197"/>
      <c r="C89" s="197"/>
      <c r="D89" s="199" t="s">
        <v>518</v>
      </c>
      <c r="E89" s="101">
        <f t="shared" si="24"/>
        <v>745500</v>
      </c>
      <c r="F89" s="89">
        <v>745500</v>
      </c>
      <c r="G89" s="133"/>
      <c r="H89" s="133"/>
      <c r="I89" s="133"/>
      <c r="J89" s="15">
        <f t="shared" si="21"/>
        <v>118800</v>
      </c>
      <c r="K89" s="133"/>
      <c r="L89" s="133"/>
      <c r="M89" s="133"/>
      <c r="N89" s="89">
        <f>O89</f>
        <v>118800</v>
      </c>
      <c r="O89" s="133">
        <v>118800</v>
      </c>
      <c r="P89" s="14">
        <f t="shared" si="4"/>
        <v>864300</v>
      </c>
    </row>
    <row r="90" spans="1:16" x14ac:dyDescent="0.2">
      <c r="A90" s="247" t="s">
        <v>234</v>
      </c>
      <c r="B90" s="12" t="s">
        <v>233</v>
      </c>
      <c r="C90" s="12" t="s">
        <v>7</v>
      </c>
      <c r="D90" s="64" t="s">
        <v>232</v>
      </c>
      <c r="E90" s="15">
        <f t="shared" si="20"/>
        <v>103400</v>
      </c>
      <c r="F90" s="13">
        <v>103400</v>
      </c>
      <c r="G90" s="13"/>
      <c r="H90" s="13"/>
      <c r="I90" s="13"/>
      <c r="J90" s="15">
        <f t="shared" si="21"/>
        <v>0</v>
      </c>
      <c r="K90" s="13"/>
      <c r="L90" s="13"/>
      <c r="M90" s="13"/>
      <c r="N90" s="13">
        <f t="shared" si="22"/>
        <v>0</v>
      </c>
      <c r="O90" s="13"/>
      <c r="P90" s="14">
        <f t="shared" si="4"/>
        <v>103400</v>
      </c>
    </row>
    <row r="91" spans="1:16" hidden="1" x14ac:dyDescent="0.2">
      <c r="A91" s="247"/>
      <c r="B91" s="12"/>
      <c r="C91" s="12"/>
      <c r="D91" s="105" t="s">
        <v>101</v>
      </c>
      <c r="E91" s="15">
        <f t="shared" si="20"/>
        <v>0</v>
      </c>
      <c r="F91" s="13"/>
      <c r="G91" s="13"/>
      <c r="H91" s="13"/>
      <c r="I91" s="13"/>
      <c r="J91" s="15">
        <f t="shared" si="21"/>
        <v>0</v>
      </c>
      <c r="K91" s="13"/>
      <c r="L91" s="13"/>
      <c r="M91" s="13"/>
      <c r="N91" s="13">
        <f t="shared" si="22"/>
        <v>0</v>
      </c>
      <c r="O91" s="13"/>
      <c r="P91" s="14">
        <f t="shared" si="4"/>
        <v>0</v>
      </c>
    </row>
    <row r="92" spans="1:16" x14ac:dyDescent="0.2">
      <c r="A92" s="247" t="s">
        <v>241</v>
      </c>
      <c r="B92" s="12" t="s">
        <v>37</v>
      </c>
      <c r="C92" s="12"/>
      <c r="D92" s="62" t="s">
        <v>240</v>
      </c>
      <c r="E92" s="15">
        <f t="shared" si="20"/>
        <v>10571170</v>
      </c>
      <c r="F92" s="13">
        <f>F93+F94+F97</f>
        <v>10571170</v>
      </c>
      <c r="G92" s="13">
        <f>G93+G94+G97</f>
        <v>0</v>
      </c>
      <c r="H92" s="13">
        <f>H93+H94+H97</f>
        <v>0</v>
      </c>
      <c r="I92" s="13">
        <f>I93+I94+I97</f>
        <v>0</v>
      </c>
      <c r="J92" s="15">
        <f t="shared" si="21"/>
        <v>0</v>
      </c>
      <c r="K92" s="13">
        <f>K93+K94+K97</f>
        <v>0</v>
      </c>
      <c r="L92" s="13">
        <f>L93+L94+L97</f>
        <v>0</v>
      </c>
      <c r="M92" s="13">
        <f>M93+M94+M97</f>
        <v>0</v>
      </c>
      <c r="N92" s="13">
        <f t="shared" si="22"/>
        <v>0</v>
      </c>
      <c r="O92" s="13">
        <f>O93+O94+O97</f>
        <v>0</v>
      </c>
      <c r="P92" s="14">
        <f t="shared" ref="P92:P99" si="25">E92+J92</f>
        <v>10571170</v>
      </c>
    </row>
    <row r="93" spans="1:16" s="82" customFormat="1" x14ac:dyDescent="0.2">
      <c r="A93" s="248" t="s">
        <v>244</v>
      </c>
      <c r="B93" s="80" t="s">
        <v>243</v>
      </c>
      <c r="C93" s="80" t="s">
        <v>8</v>
      </c>
      <c r="D93" s="69" t="s">
        <v>242</v>
      </c>
      <c r="E93" s="101">
        <f t="shared" si="20"/>
        <v>452870</v>
      </c>
      <c r="F93" s="81">
        <v>452870</v>
      </c>
      <c r="G93" s="81"/>
      <c r="H93" s="81"/>
      <c r="I93" s="81"/>
      <c r="J93" s="15">
        <f t="shared" si="21"/>
        <v>0</v>
      </c>
      <c r="K93" s="81"/>
      <c r="L93" s="81"/>
      <c r="M93" s="81"/>
      <c r="N93" s="89">
        <f t="shared" si="22"/>
        <v>0</v>
      </c>
      <c r="O93" s="81"/>
      <c r="P93" s="14">
        <f t="shared" si="25"/>
        <v>452870</v>
      </c>
    </row>
    <row r="94" spans="1:16" s="82" customFormat="1" x14ac:dyDescent="0.2">
      <c r="A94" s="248" t="s">
        <v>247</v>
      </c>
      <c r="B94" s="80" t="s">
        <v>246</v>
      </c>
      <c r="C94" s="80" t="s">
        <v>8</v>
      </c>
      <c r="D94" s="69" t="s">
        <v>245</v>
      </c>
      <c r="E94" s="101">
        <f t="shared" si="20"/>
        <v>3405431</v>
      </c>
      <c r="F94" s="81">
        <v>3405431</v>
      </c>
      <c r="G94" s="81"/>
      <c r="H94" s="81"/>
      <c r="I94" s="81"/>
      <c r="J94" s="15">
        <f t="shared" si="21"/>
        <v>0</v>
      </c>
      <c r="K94" s="81"/>
      <c r="L94" s="81"/>
      <c r="M94" s="81"/>
      <c r="N94" s="89">
        <f t="shared" si="22"/>
        <v>0</v>
      </c>
      <c r="O94" s="81"/>
      <c r="P94" s="14">
        <f t="shared" si="25"/>
        <v>3405431</v>
      </c>
    </row>
    <row r="95" spans="1:16" s="82" customFormat="1" hidden="1" x14ac:dyDescent="0.2">
      <c r="A95" s="248"/>
      <c r="B95" s="80"/>
      <c r="C95" s="80"/>
      <c r="D95" s="69" t="s">
        <v>101</v>
      </c>
      <c r="E95" s="101"/>
      <c r="F95" s="81"/>
      <c r="G95" s="81"/>
      <c r="H95" s="81"/>
      <c r="I95" s="81"/>
      <c r="J95" s="15"/>
      <c r="K95" s="81"/>
      <c r="L95" s="81"/>
      <c r="M95" s="81"/>
      <c r="N95" s="89"/>
      <c r="O95" s="81"/>
      <c r="P95" s="14">
        <f t="shared" si="25"/>
        <v>0</v>
      </c>
    </row>
    <row r="96" spans="1:16" s="82" customFormat="1" ht="25.5" x14ac:dyDescent="0.2">
      <c r="A96" s="248"/>
      <c r="B96" s="80"/>
      <c r="C96" s="80"/>
      <c r="D96" s="69" t="s">
        <v>535</v>
      </c>
      <c r="E96" s="101">
        <v>2310531</v>
      </c>
      <c r="F96" s="81">
        <v>3405431</v>
      </c>
      <c r="G96" s="81"/>
      <c r="H96" s="81"/>
      <c r="I96" s="81"/>
      <c r="J96" s="15"/>
      <c r="K96" s="81"/>
      <c r="L96" s="81"/>
      <c r="M96" s="81"/>
      <c r="N96" s="89"/>
      <c r="O96" s="81"/>
      <c r="P96" s="14">
        <f t="shared" si="25"/>
        <v>2310531</v>
      </c>
    </row>
    <row r="97" spans="1:16" s="82" customFormat="1" x14ac:dyDescent="0.2">
      <c r="A97" s="248" t="s">
        <v>250</v>
      </c>
      <c r="B97" s="80" t="s">
        <v>249</v>
      </c>
      <c r="C97" s="80" t="s">
        <v>8</v>
      </c>
      <c r="D97" s="69" t="s">
        <v>248</v>
      </c>
      <c r="E97" s="101">
        <f>F97+I97</f>
        <v>6712869</v>
      </c>
      <c r="F97" s="81">
        <v>6712869</v>
      </c>
      <c r="G97" s="81"/>
      <c r="H97" s="81"/>
      <c r="I97" s="81"/>
      <c r="J97" s="15">
        <f t="shared" si="21"/>
        <v>0</v>
      </c>
      <c r="K97" s="81"/>
      <c r="L97" s="81"/>
      <c r="M97" s="81"/>
      <c r="N97" s="89">
        <f t="shared" si="22"/>
        <v>0</v>
      </c>
      <c r="O97" s="81"/>
      <c r="P97" s="14">
        <f t="shared" si="25"/>
        <v>6712869</v>
      </c>
    </row>
    <row r="98" spans="1:16" s="82" customFormat="1" hidden="1" x14ac:dyDescent="0.2">
      <c r="A98" s="248"/>
      <c r="B98" s="80"/>
      <c r="C98" s="80"/>
      <c r="D98" s="69" t="s">
        <v>101</v>
      </c>
      <c r="E98" s="101">
        <f t="shared" si="20"/>
        <v>0</v>
      </c>
      <c r="F98" s="81"/>
      <c r="G98" s="81"/>
      <c r="H98" s="81"/>
      <c r="I98" s="81"/>
      <c r="J98" s="15"/>
      <c r="K98" s="81"/>
      <c r="L98" s="81"/>
      <c r="M98" s="81"/>
      <c r="N98" s="89"/>
      <c r="O98" s="81"/>
      <c r="P98" s="14">
        <f t="shared" si="25"/>
        <v>0</v>
      </c>
    </row>
    <row r="99" spans="1:16" s="82" customFormat="1" ht="38.25" x14ac:dyDescent="0.2">
      <c r="A99" s="248"/>
      <c r="B99" s="80"/>
      <c r="C99" s="80"/>
      <c r="D99" s="69" t="s">
        <v>536</v>
      </c>
      <c r="E99" s="101">
        <v>6712869</v>
      </c>
      <c r="F99" s="81">
        <v>6712869</v>
      </c>
      <c r="G99" s="81"/>
      <c r="H99" s="81"/>
      <c r="I99" s="81"/>
      <c r="J99" s="15"/>
      <c r="K99" s="81"/>
      <c r="L99" s="81"/>
      <c r="M99" s="81"/>
      <c r="N99" s="89"/>
      <c r="O99" s="81"/>
      <c r="P99" s="14">
        <f t="shared" si="25"/>
        <v>6712869</v>
      </c>
    </row>
    <row r="100" spans="1:16" x14ac:dyDescent="0.2">
      <c r="A100" s="247" t="s">
        <v>253</v>
      </c>
      <c r="B100" s="12" t="s">
        <v>252</v>
      </c>
      <c r="C100" s="12"/>
      <c r="D100" s="64" t="s">
        <v>251</v>
      </c>
      <c r="E100" s="15">
        <f t="shared" si="20"/>
        <v>11422769</v>
      </c>
      <c r="F100" s="13">
        <f>F101+F103</f>
        <v>11422769</v>
      </c>
      <c r="G100" s="13">
        <f>G101+G103</f>
        <v>0</v>
      </c>
      <c r="H100" s="13">
        <f>H101+H103</f>
        <v>0</v>
      </c>
      <c r="I100" s="13">
        <f>I101+I103</f>
        <v>0</v>
      </c>
      <c r="J100" s="15">
        <f t="shared" si="21"/>
        <v>15200</v>
      </c>
      <c r="K100" s="13">
        <f>K101+K103</f>
        <v>15200</v>
      </c>
      <c r="L100" s="13">
        <f>L101+L103</f>
        <v>0</v>
      </c>
      <c r="M100" s="13">
        <f>M101+M103</f>
        <v>0</v>
      </c>
      <c r="N100" s="13">
        <f t="shared" si="22"/>
        <v>0</v>
      </c>
      <c r="O100" s="13">
        <f>O101+O103</f>
        <v>0</v>
      </c>
      <c r="P100" s="14">
        <f t="shared" si="4"/>
        <v>11437969</v>
      </c>
    </row>
    <row r="101" spans="1:16" s="82" customFormat="1" x14ac:dyDescent="0.2">
      <c r="A101" s="248" t="s">
        <v>440</v>
      </c>
      <c r="B101" s="80" t="s">
        <v>438</v>
      </c>
      <c r="C101" s="80" t="s">
        <v>8</v>
      </c>
      <c r="D101" s="181" t="s">
        <v>442</v>
      </c>
      <c r="E101" s="101">
        <f t="shared" si="20"/>
        <v>3484950</v>
      </c>
      <c r="F101" s="89">
        <v>3484950</v>
      </c>
      <c r="G101" s="89"/>
      <c r="H101" s="89"/>
      <c r="I101" s="89"/>
      <c r="J101" s="101">
        <f t="shared" si="21"/>
        <v>15200</v>
      </c>
      <c r="K101" s="89">
        <v>15200</v>
      </c>
      <c r="L101" s="89"/>
      <c r="M101" s="89"/>
      <c r="N101" s="89">
        <f t="shared" si="22"/>
        <v>0</v>
      </c>
      <c r="O101" s="89"/>
      <c r="P101" s="102">
        <f t="shared" si="4"/>
        <v>3500150</v>
      </c>
    </row>
    <row r="102" spans="1:16" s="82" customFormat="1" ht="25.5" x14ac:dyDescent="0.2">
      <c r="A102" s="248"/>
      <c r="B102" s="80"/>
      <c r="C102" s="80"/>
      <c r="D102" s="181" t="s">
        <v>535</v>
      </c>
      <c r="E102" s="101">
        <f t="shared" si="20"/>
        <v>55000</v>
      </c>
      <c r="F102" s="89">
        <v>55000</v>
      </c>
      <c r="G102" s="89"/>
      <c r="H102" s="89"/>
      <c r="I102" s="89"/>
      <c r="J102" s="101"/>
      <c r="K102" s="89"/>
      <c r="L102" s="89"/>
      <c r="M102" s="89"/>
      <c r="N102" s="89"/>
      <c r="O102" s="89"/>
      <c r="P102" s="102">
        <f t="shared" si="4"/>
        <v>55000</v>
      </c>
    </row>
    <row r="103" spans="1:16" s="82" customFormat="1" x14ac:dyDescent="0.2">
      <c r="A103" s="248" t="s">
        <v>441</v>
      </c>
      <c r="B103" s="80" t="s">
        <v>439</v>
      </c>
      <c r="C103" s="80" t="s">
        <v>8</v>
      </c>
      <c r="D103" s="181" t="s">
        <v>443</v>
      </c>
      <c r="E103" s="101">
        <f t="shared" si="20"/>
        <v>7937819</v>
      </c>
      <c r="F103" s="89">
        <v>7937819</v>
      </c>
      <c r="G103" s="89"/>
      <c r="H103" s="89"/>
      <c r="I103" s="89"/>
      <c r="J103" s="101">
        <f t="shared" si="21"/>
        <v>0</v>
      </c>
      <c r="K103" s="89"/>
      <c r="L103" s="89"/>
      <c r="M103" s="89"/>
      <c r="N103" s="89">
        <f t="shared" si="22"/>
        <v>0</v>
      </c>
      <c r="O103" s="89"/>
      <c r="P103" s="102">
        <f t="shared" si="4"/>
        <v>7937819</v>
      </c>
    </row>
    <row r="104" spans="1:16" ht="26.25" hidden="1" customHeight="1" x14ac:dyDescent="0.2">
      <c r="A104" s="247"/>
      <c r="B104" s="12"/>
      <c r="C104" s="12"/>
      <c r="D104" s="105" t="s">
        <v>101</v>
      </c>
      <c r="E104" s="15">
        <f t="shared" si="20"/>
        <v>0</v>
      </c>
      <c r="F104" s="13"/>
      <c r="G104" s="13"/>
      <c r="H104" s="13"/>
      <c r="I104" s="13"/>
      <c r="J104" s="101">
        <f t="shared" si="21"/>
        <v>0</v>
      </c>
      <c r="K104" s="13"/>
      <c r="L104" s="13"/>
      <c r="M104" s="13"/>
      <c r="N104" s="89">
        <f t="shared" si="22"/>
        <v>0</v>
      </c>
      <c r="O104" s="13"/>
      <c r="P104" s="102">
        <f t="shared" si="4"/>
        <v>0</v>
      </c>
    </row>
    <row r="105" spans="1:16" s="82" customFormat="1" x14ac:dyDescent="0.2">
      <c r="A105" s="248"/>
      <c r="B105" s="182"/>
      <c r="C105" s="270"/>
      <c r="D105" s="273" t="s">
        <v>537</v>
      </c>
      <c r="E105" s="118">
        <f>F105</f>
        <v>418689</v>
      </c>
      <c r="F105" s="89">
        <v>418689</v>
      </c>
      <c r="G105" s="89"/>
      <c r="H105" s="89"/>
      <c r="I105" s="89"/>
      <c r="J105" s="101">
        <f t="shared" si="21"/>
        <v>0</v>
      </c>
      <c r="K105" s="89"/>
      <c r="L105" s="89"/>
      <c r="M105" s="89"/>
      <c r="N105" s="89">
        <f t="shared" si="22"/>
        <v>0</v>
      </c>
      <c r="O105" s="89"/>
      <c r="P105" s="102">
        <f t="shared" ref="P105:P112" si="26">E105+J105</f>
        <v>418689</v>
      </c>
    </row>
    <row r="106" spans="1:16" s="82" customFormat="1" ht="25.5" hidden="1" x14ac:dyDescent="0.2">
      <c r="A106" s="248"/>
      <c r="B106" s="182"/>
      <c r="C106" s="270"/>
      <c r="D106" s="273" t="s">
        <v>518</v>
      </c>
      <c r="E106" s="118"/>
      <c r="F106" s="314"/>
      <c r="G106" s="314"/>
      <c r="H106" s="314"/>
      <c r="I106" s="314"/>
      <c r="J106" s="118"/>
      <c r="K106" s="314"/>
      <c r="L106" s="314"/>
      <c r="M106" s="314"/>
      <c r="N106" s="314"/>
      <c r="O106" s="314"/>
      <c r="P106" s="102">
        <f t="shared" si="26"/>
        <v>0</v>
      </c>
    </row>
    <row r="107" spans="1:16" s="162" customFormat="1" ht="25.5" x14ac:dyDescent="0.2">
      <c r="A107" s="250" t="s">
        <v>558</v>
      </c>
      <c r="B107" s="219" t="s">
        <v>546</v>
      </c>
      <c r="C107" s="279"/>
      <c r="D107" s="121" t="s">
        <v>561</v>
      </c>
      <c r="E107" s="113">
        <f>E108+E110</f>
        <v>0</v>
      </c>
      <c r="F107" s="113">
        <f t="shared" ref="F107:O107" si="27">F108+F110</f>
        <v>0</v>
      </c>
      <c r="G107" s="113">
        <f t="shared" si="27"/>
        <v>0</v>
      </c>
      <c r="H107" s="113">
        <f t="shared" si="27"/>
        <v>0</v>
      </c>
      <c r="I107" s="113">
        <f t="shared" si="27"/>
        <v>0</v>
      </c>
      <c r="J107" s="113">
        <f t="shared" si="27"/>
        <v>2745209</v>
      </c>
      <c r="K107" s="113">
        <f t="shared" si="27"/>
        <v>0</v>
      </c>
      <c r="L107" s="113">
        <f t="shared" si="27"/>
        <v>0</v>
      </c>
      <c r="M107" s="113">
        <f t="shared" si="27"/>
        <v>0</v>
      </c>
      <c r="N107" s="113">
        <f t="shared" si="27"/>
        <v>2745209</v>
      </c>
      <c r="O107" s="113">
        <f t="shared" si="27"/>
        <v>2745209</v>
      </c>
      <c r="P107" s="14">
        <f t="shared" si="26"/>
        <v>2745209</v>
      </c>
    </row>
    <row r="108" spans="1:16" s="82" customFormat="1" ht="25.5" x14ac:dyDescent="0.2">
      <c r="A108" s="248" t="s">
        <v>571</v>
      </c>
      <c r="B108" s="182" t="s">
        <v>572</v>
      </c>
      <c r="C108" s="307" t="s">
        <v>139</v>
      </c>
      <c r="D108" s="357" t="s">
        <v>573</v>
      </c>
      <c r="E108" s="315">
        <f>F108</f>
        <v>0</v>
      </c>
      <c r="F108" s="101"/>
      <c r="G108" s="101"/>
      <c r="H108" s="101"/>
      <c r="I108" s="101"/>
      <c r="J108" s="101">
        <f t="shared" si="21"/>
        <v>1494900</v>
      </c>
      <c r="K108" s="101"/>
      <c r="L108" s="101"/>
      <c r="M108" s="101"/>
      <c r="N108" s="89">
        <f t="shared" si="22"/>
        <v>1494900</v>
      </c>
      <c r="O108" s="101">
        <v>1494900</v>
      </c>
      <c r="P108" s="102">
        <f t="shared" si="26"/>
        <v>1494900</v>
      </c>
    </row>
    <row r="109" spans="1:16" s="82" customFormat="1" ht="25.5" x14ac:dyDescent="0.2">
      <c r="A109" s="248"/>
      <c r="B109" s="182"/>
      <c r="C109" s="307"/>
      <c r="D109" s="358" t="s">
        <v>574</v>
      </c>
      <c r="E109" s="315"/>
      <c r="F109" s="101"/>
      <c r="G109" s="101"/>
      <c r="H109" s="101"/>
      <c r="I109" s="101"/>
      <c r="J109" s="101">
        <f t="shared" si="21"/>
        <v>1450000</v>
      </c>
      <c r="K109" s="101"/>
      <c r="L109" s="101"/>
      <c r="M109" s="101"/>
      <c r="N109" s="89">
        <f t="shared" si="22"/>
        <v>1450000</v>
      </c>
      <c r="O109" s="101">
        <v>1450000</v>
      </c>
      <c r="P109" s="102">
        <f t="shared" si="26"/>
        <v>1450000</v>
      </c>
    </row>
    <row r="110" spans="1:16" s="82" customFormat="1" ht="25.5" x14ac:dyDescent="0.2">
      <c r="A110" s="248" t="s">
        <v>559</v>
      </c>
      <c r="B110" s="376" t="s">
        <v>560</v>
      </c>
      <c r="C110" s="307" t="s">
        <v>139</v>
      </c>
      <c r="D110" s="308" t="s">
        <v>563</v>
      </c>
      <c r="E110" s="315">
        <f>F110</f>
        <v>0</v>
      </c>
      <c r="F110" s="89"/>
      <c r="G110" s="89"/>
      <c r="H110" s="89"/>
      <c r="I110" s="89"/>
      <c r="J110" s="101">
        <f t="shared" si="21"/>
        <v>1250309</v>
      </c>
      <c r="K110" s="89"/>
      <c r="L110" s="89"/>
      <c r="M110" s="89"/>
      <c r="N110" s="89">
        <f t="shared" si="22"/>
        <v>1250309</v>
      </c>
      <c r="O110" s="89">
        <v>1250309</v>
      </c>
      <c r="P110" s="102">
        <f t="shared" si="26"/>
        <v>1250309</v>
      </c>
    </row>
    <row r="111" spans="1:16" s="82" customFormat="1" ht="25.5" x14ac:dyDescent="0.2">
      <c r="A111" s="336"/>
      <c r="B111" s="211"/>
      <c r="C111" s="211"/>
      <c r="D111" s="374" t="s">
        <v>564</v>
      </c>
      <c r="E111" s="315">
        <f>F111</f>
        <v>0</v>
      </c>
      <c r="F111" s="314"/>
      <c r="G111" s="89"/>
      <c r="H111" s="89"/>
      <c r="I111" s="89"/>
      <c r="J111" s="101">
        <f t="shared" si="21"/>
        <v>903355</v>
      </c>
      <c r="K111" s="89"/>
      <c r="L111" s="89"/>
      <c r="M111" s="89"/>
      <c r="N111" s="89">
        <f t="shared" si="22"/>
        <v>903355</v>
      </c>
      <c r="O111" s="89">
        <v>903355</v>
      </c>
      <c r="P111" s="102">
        <f t="shared" si="26"/>
        <v>903355</v>
      </c>
    </row>
    <row r="112" spans="1:16" s="82" customFormat="1" ht="15.75" customHeight="1" x14ac:dyDescent="0.2">
      <c r="A112" s="336" t="s">
        <v>587</v>
      </c>
      <c r="B112" s="211" t="s">
        <v>195</v>
      </c>
      <c r="C112" s="211" t="s">
        <v>139</v>
      </c>
      <c r="D112" s="375" t="s">
        <v>365</v>
      </c>
      <c r="E112" s="315">
        <f>F112</f>
        <v>0</v>
      </c>
      <c r="F112" s="314"/>
      <c r="G112" s="89"/>
      <c r="H112" s="89"/>
      <c r="I112" s="89"/>
      <c r="J112" s="101">
        <f>K112+N112</f>
        <v>200000</v>
      </c>
      <c r="K112" s="89"/>
      <c r="L112" s="89"/>
      <c r="M112" s="89"/>
      <c r="N112" s="89">
        <f>O112</f>
        <v>200000</v>
      </c>
      <c r="O112" s="89">
        <v>200000</v>
      </c>
      <c r="P112" s="102">
        <f t="shared" si="26"/>
        <v>200000</v>
      </c>
    </row>
    <row r="113" spans="1:16" ht="25.5" x14ac:dyDescent="0.2">
      <c r="A113" s="245" t="s">
        <v>187</v>
      </c>
      <c r="B113" s="367"/>
      <c r="C113" s="316"/>
      <c r="D113" s="368" t="s">
        <v>9</v>
      </c>
      <c r="E113" s="317">
        <f>E115</f>
        <v>516669317</v>
      </c>
      <c r="F113" s="10">
        <f t="shared" ref="F113:P113" si="28">F115</f>
        <v>516669317</v>
      </c>
      <c r="G113" s="10">
        <f t="shared" si="28"/>
        <v>20699602</v>
      </c>
      <c r="H113" s="10">
        <f t="shared" si="28"/>
        <v>1016700</v>
      </c>
      <c r="I113" s="10">
        <f t="shared" si="28"/>
        <v>0</v>
      </c>
      <c r="J113" s="10">
        <f t="shared" si="28"/>
        <v>4956753</v>
      </c>
      <c r="K113" s="10">
        <f t="shared" si="28"/>
        <v>211900</v>
      </c>
      <c r="L113" s="10">
        <f t="shared" si="28"/>
        <v>14900</v>
      </c>
      <c r="M113" s="10">
        <f t="shared" si="28"/>
        <v>105200</v>
      </c>
      <c r="N113" s="10">
        <f t="shared" si="28"/>
        <v>4744853</v>
      </c>
      <c r="O113" s="10">
        <f t="shared" si="28"/>
        <v>4744853</v>
      </c>
      <c r="P113" s="10">
        <f t="shared" si="28"/>
        <v>521626070</v>
      </c>
    </row>
    <row r="114" spans="1:16" x14ac:dyDescent="0.2">
      <c r="A114" s="245"/>
      <c r="B114" s="26"/>
      <c r="C114" s="316"/>
      <c r="D114" s="344" t="s">
        <v>537</v>
      </c>
      <c r="E114" s="345">
        <f>E179+E193</f>
        <v>293436</v>
      </c>
      <c r="F114" s="345">
        <f>F179+F193</f>
        <v>293436</v>
      </c>
      <c r="G114" s="10"/>
      <c r="H114" s="10"/>
      <c r="I114" s="10"/>
      <c r="J114" s="10"/>
      <c r="K114" s="10"/>
      <c r="L114" s="10"/>
      <c r="M114" s="10"/>
      <c r="N114" s="10"/>
      <c r="O114" s="10"/>
      <c r="P114" s="10">
        <f>E114+J114</f>
        <v>293436</v>
      </c>
    </row>
    <row r="115" spans="1:16" ht="25.5" x14ac:dyDescent="0.2">
      <c r="A115" s="247" t="s">
        <v>254</v>
      </c>
      <c r="B115" s="28"/>
      <c r="C115" s="27"/>
      <c r="D115" s="52" t="s">
        <v>9</v>
      </c>
      <c r="E115" s="14">
        <f t="shared" ref="E115:E158" si="29">F115+I115</f>
        <v>516669317</v>
      </c>
      <c r="F115" s="10">
        <f>F116+F117+F124+F133+F138+F157+F169+F172+F175+F178+F180+F182+F184+F189+F191+F194</f>
        <v>516669317</v>
      </c>
      <c r="G115" s="10">
        <f>G116+G117+G124+G133+G138+G157+G169+G172+G175+G178+G180+G182+G184+G189+G191+G194</f>
        <v>20699602</v>
      </c>
      <c r="H115" s="10">
        <f>H116+H117+H124+H133+H138+H157+H169+H172+H175+H178+H180+H182+H184+H189+H191+H194</f>
        <v>1016700</v>
      </c>
      <c r="I115" s="10">
        <f>I116+I117+I124+I133+I138+I157+I169+I172+I175+I178+I180+I182+I184+I189+I191+I194</f>
        <v>0</v>
      </c>
      <c r="J115" s="10">
        <f t="shared" ref="J115:O115" si="30">J116+J117+J124+J133+J138+J157+J169+J172+J175+J178+J180+J182+J184+J189+J191+J194+J186</f>
        <v>4956753</v>
      </c>
      <c r="K115" s="10">
        <f t="shared" si="30"/>
        <v>211900</v>
      </c>
      <c r="L115" s="10">
        <f t="shared" si="30"/>
        <v>14900</v>
      </c>
      <c r="M115" s="10">
        <f t="shared" si="30"/>
        <v>105200</v>
      </c>
      <c r="N115" s="10">
        <f t="shared" si="30"/>
        <v>4744853</v>
      </c>
      <c r="O115" s="10">
        <f t="shared" si="30"/>
        <v>4744853</v>
      </c>
      <c r="P115" s="14">
        <f t="shared" ref="P115:P172" si="31">E115+J115</f>
        <v>521626070</v>
      </c>
    </row>
    <row r="116" spans="1:16" s="7" customFormat="1" ht="25.5" x14ac:dyDescent="0.2">
      <c r="A116" s="247" t="s">
        <v>255</v>
      </c>
      <c r="B116" s="29" t="s">
        <v>208</v>
      </c>
      <c r="C116" s="29" t="s">
        <v>133</v>
      </c>
      <c r="D116" s="53" t="s">
        <v>207</v>
      </c>
      <c r="E116" s="15">
        <f t="shared" si="29"/>
        <v>16533100</v>
      </c>
      <c r="F116" s="13">
        <v>16533100</v>
      </c>
      <c r="G116" s="13">
        <v>12695500</v>
      </c>
      <c r="H116" s="13">
        <v>272300</v>
      </c>
      <c r="I116" s="13"/>
      <c r="J116" s="15">
        <f t="shared" ref="J116:J158" si="32">K116+N116</f>
        <v>393230</v>
      </c>
      <c r="K116" s="13"/>
      <c r="L116" s="13"/>
      <c r="M116" s="13"/>
      <c r="N116" s="13">
        <f>O116</f>
        <v>393230</v>
      </c>
      <c r="O116" s="13">
        <v>393230</v>
      </c>
      <c r="P116" s="14">
        <f t="shared" si="31"/>
        <v>16926330</v>
      </c>
    </row>
    <row r="117" spans="1:16" s="7" customFormat="1" ht="38.25" x14ac:dyDescent="0.2">
      <c r="A117" s="247" t="s">
        <v>256</v>
      </c>
      <c r="B117" s="36" t="s">
        <v>163</v>
      </c>
      <c r="C117" s="30"/>
      <c r="D117" s="56" t="s">
        <v>104</v>
      </c>
      <c r="E117" s="15">
        <f t="shared" si="29"/>
        <v>287349794</v>
      </c>
      <c r="F117" s="13">
        <f t="shared" ref="F117:O117" si="33">F118+F120</f>
        <v>287349794</v>
      </c>
      <c r="G117" s="13">
        <f t="shared" si="33"/>
        <v>0</v>
      </c>
      <c r="H117" s="13">
        <f t="shared" si="33"/>
        <v>0</v>
      </c>
      <c r="I117" s="13">
        <f t="shared" si="33"/>
        <v>0</v>
      </c>
      <c r="J117" s="13">
        <f t="shared" si="33"/>
        <v>0</v>
      </c>
      <c r="K117" s="13">
        <f t="shared" si="33"/>
        <v>0</v>
      </c>
      <c r="L117" s="13">
        <f t="shared" si="33"/>
        <v>0</v>
      </c>
      <c r="M117" s="13">
        <f t="shared" si="33"/>
        <v>0</v>
      </c>
      <c r="N117" s="13">
        <f t="shared" si="33"/>
        <v>0</v>
      </c>
      <c r="O117" s="13">
        <f t="shared" si="33"/>
        <v>0</v>
      </c>
      <c r="P117" s="14">
        <f t="shared" si="31"/>
        <v>287349794</v>
      </c>
    </row>
    <row r="118" spans="1:16" s="76" customFormat="1" ht="25.5" x14ac:dyDescent="0.2">
      <c r="A118" s="248" t="s">
        <v>258</v>
      </c>
      <c r="B118" s="90" t="s">
        <v>38</v>
      </c>
      <c r="C118" s="91" t="s">
        <v>135</v>
      </c>
      <c r="D118" s="92" t="s">
        <v>257</v>
      </c>
      <c r="E118" s="15">
        <f t="shared" si="29"/>
        <v>30716194</v>
      </c>
      <c r="F118" s="89">
        <v>30716194</v>
      </c>
      <c r="G118" s="89"/>
      <c r="H118" s="89"/>
      <c r="I118" s="89"/>
      <c r="J118" s="15">
        <f t="shared" si="32"/>
        <v>0</v>
      </c>
      <c r="K118" s="89"/>
      <c r="L118" s="89"/>
      <c r="M118" s="89"/>
      <c r="N118" s="89"/>
      <c r="O118" s="89"/>
      <c r="P118" s="14">
        <f t="shared" si="31"/>
        <v>30716194</v>
      </c>
    </row>
    <row r="119" spans="1:16" s="165" customFormat="1" ht="66.75" customHeight="1" x14ac:dyDescent="0.2">
      <c r="A119" s="250"/>
      <c r="B119" s="36"/>
      <c r="C119" s="37"/>
      <c r="D119" s="56" t="s">
        <v>467</v>
      </c>
      <c r="E119" s="15">
        <f t="shared" si="29"/>
        <v>30716194</v>
      </c>
      <c r="F119" s="13">
        <f>F118</f>
        <v>30716194</v>
      </c>
      <c r="G119" s="13"/>
      <c r="H119" s="13"/>
      <c r="I119" s="13"/>
      <c r="J119" s="15">
        <f t="shared" si="32"/>
        <v>0</v>
      </c>
      <c r="K119" s="13"/>
      <c r="L119" s="13"/>
      <c r="M119" s="13"/>
      <c r="N119" s="13"/>
      <c r="O119" s="13"/>
      <c r="P119" s="14">
        <f t="shared" si="31"/>
        <v>30716194</v>
      </c>
    </row>
    <row r="120" spans="1:16" s="76" customFormat="1" ht="25.5" x14ac:dyDescent="0.2">
      <c r="A120" s="248" t="s">
        <v>259</v>
      </c>
      <c r="B120" s="90" t="s">
        <v>39</v>
      </c>
      <c r="C120" s="91" t="s">
        <v>59</v>
      </c>
      <c r="D120" s="104" t="s">
        <v>106</v>
      </c>
      <c r="E120" s="15">
        <f t="shared" si="29"/>
        <v>256633600</v>
      </c>
      <c r="F120" s="89">
        <v>256633600</v>
      </c>
      <c r="G120" s="89"/>
      <c r="H120" s="89"/>
      <c r="I120" s="89"/>
      <c r="J120" s="15">
        <f t="shared" si="32"/>
        <v>0</v>
      </c>
      <c r="K120" s="89"/>
      <c r="L120" s="89"/>
      <c r="M120" s="89"/>
      <c r="N120" s="89"/>
      <c r="O120" s="89"/>
      <c r="P120" s="14">
        <f t="shared" si="31"/>
        <v>256633600</v>
      </c>
    </row>
    <row r="121" spans="1:16" s="165" customFormat="1" ht="67.5" customHeight="1" x14ac:dyDescent="0.2">
      <c r="A121" s="250"/>
      <c r="B121" s="36"/>
      <c r="C121" s="37"/>
      <c r="D121" s="56" t="s">
        <v>467</v>
      </c>
      <c r="E121" s="15">
        <f t="shared" si="29"/>
        <v>256633600</v>
      </c>
      <c r="F121" s="13">
        <f>F120</f>
        <v>256633600</v>
      </c>
      <c r="G121" s="13"/>
      <c r="H121" s="13"/>
      <c r="I121" s="13"/>
      <c r="J121" s="15">
        <f t="shared" si="32"/>
        <v>0</v>
      </c>
      <c r="K121" s="13"/>
      <c r="L121" s="13"/>
      <c r="M121" s="13"/>
      <c r="N121" s="13"/>
      <c r="O121" s="13"/>
      <c r="P121" s="14">
        <f t="shared" si="31"/>
        <v>256633600</v>
      </c>
    </row>
    <row r="122" spans="1:16" s="7" customFormat="1" ht="25.5" hidden="1" x14ac:dyDescent="0.2">
      <c r="A122" s="258">
        <v>1513017</v>
      </c>
      <c r="B122" s="38" t="s">
        <v>60</v>
      </c>
      <c r="C122" s="30" t="s">
        <v>59</v>
      </c>
      <c r="D122" s="70" t="s">
        <v>61</v>
      </c>
      <c r="E122" s="15">
        <f t="shared" si="29"/>
        <v>0</v>
      </c>
      <c r="F122" s="13"/>
      <c r="G122" s="13"/>
      <c r="H122" s="13"/>
      <c r="I122" s="13"/>
      <c r="J122" s="127">
        <f t="shared" si="32"/>
        <v>0</v>
      </c>
      <c r="K122" s="13"/>
      <c r="L122" s="13"/>
      <c r="M122" s="13"/>
      <c r="N122" s="13"/>
      <c r="O122" s="13"/>
      <c r="P122" s="14">
        <f t="shared" si="31"/>
        <v>0</v>
      </c>
    </row>
    <row r="123" spans="1:16" s="7" customFormat="1" ht="51" hidden="1" x14ac:dyDescent="0.2">
      <c r="A123" s="258"/>
      <c r="B123" s="38"/>
      <c r="C123" s="30"/>
      <c r="D123" s="71" t="s">
        <v>11</v>
      </c>
      <c r="E123" s="15">
        <f t="shared" si="29"/>
        <v>0</v>
      </c>
      <c r="F123" s="13"/>
      <c r="G123" s="13"/>
      <c r="H123" s="13"/>
      <c r="I123" s="13"/>
      <c r="J123" s="127">
        <f t="shared" si="32"/>
        <v>0</v>
      </c>
      <c r="K123" s="13"/>
      <c r="L123" s="13"/>
      <c r="M123" s="13"/>
      <c r="N123" s="13"/>
      <c r="O123" s="13"/>
      <c r="P123" s="14">
        <f t="shared" si="31"/>
        <v>0</v>
      </c>
    </row>
    <row r="124" spans="1:16" s="7" customFormat="1" ht="25.5" x14ac:dyDescent="0.2">
      <c r="A124" s="247" t="s">
        <v>260</v>
      </c>
      <c r="B124" s="36" t="s">
        <v>164</v>
      </c>
      <c r="C124" s="30"/>
      <c r="D124" s="56" t="s">
        <v>107</v>
      </c>
      <c r="E124" s="15">
        <f t="shared" si="29"/>
        <v>2500000</v>
      </c>
      <c r="F124" s="13">
        <f>F125+F127+F129</f>
        <v>2500000</v>
      </c>
      <c r="G124" s="13">
        <f>G125+G127+G129</f>
        <v>0</v>
      </c>
      <c r="H124" s="13">
        <f>H125+H127+H129</f>
        <v>0</v>
      </c>
      <c r="I124" s="13">
        <f>I125+I127+I129</f>
        <v>0</v>
      </c>
      <c r="J124" s="15">
        <f t="shared" si="32"/>
        <v>0</v>
      </c>
      <c r="K124" s="13">
        <f>K125+K127+K129</f>
        <v>0</v>
      </c>
      <c r="L124" s="13">
        <f>L125+L127+L129</f>
        <v>0</v>
      </c>
      <c r="M124" s="13">
        <f>M125+M127+M129</f>
        <v>0</v>
      </c>
      <c r="N124" s="13">
        <f>N125+N127+N129</f>
        <v>0</v>
      </c>
      <c r="O124" s="13">
        <f>O125+O127+O129</f>
        <v>0</v>
      </c>
      <c r="P124" s="14">
        <f t="shared" si="31"/>
        <v>2500000</v>
      </c>
    </row>
    <row r="125" spans="1:16" s="76" customFormat="1" ht="25.5" x14ac:dyDescent="0.2">
      <c r="A125" s="248" t="s">
        <v>262</v>
      </c>
      <c r="B125" s="90" t="s">
        <v>40</v>
      </c>
      <c r="C125" s="91" t="s">
        <v>135</v>
      </c>
      <c r="D125" s="95" t="s">
        <v>261</v>
      </c>
      <c r="E125" s="15">
        <f t="shared" si="29"/>
        <v>220000</v>
      </c>
      <c r="F125" s="89">
        <v>220000</v>
      </c>
      <c r="G125" s="89"/>
      <c r="H125" s="89"/>
      <c r="I125" s="89"/>
      <c r="J125" s="15">
        <f t="shared" si="32"/>
        <v>0</v>
      </c>
      <c r="K125" s="89"/>
      <c r="L125" s="89"/>
      <c r="M125" s="89"/>
      <c r="N125" s="89"/>
      <c r="O125" s="89"/>
      <c r="P125" s="14">
        <f t="shared" si="31"/>
        <v>220000</v>
      </c>
    </row>
    <row r="126" spans="1:16" s="7" customFormat="1" ht="42.75" customHeight="1" x14ac:dyDescent="0.2">
      <c r="A126" s="247"/>
      <c r="B126" s="36"/>
      <c r="C126" s="37"/>
      <c r="D126" s="67" t="s">
        <v>468</v>
      </c>
      <c r="E126" s="15">
        <f t="shared" si="29"/>
        <v>220000</v>
      </c>
      <c r="F126" s="13">
        <f>F125</f>
        <v>220000</v>
      </c>
      <c r="G126" s="13"/>
      <c r="H126" s="13"/>
      <c r="I126" s="13"/>
      <c r="J126" s="15">
        <f t="shared" si="32"/>
        <v>0</v>
      </c>
      <c r="K126" s="13"/>
      <c r="L126" s="13"/>
      <c r="M126" s="13"/>
      <c r="N126" s="13"/>
      <c r="O126" s="13"/>
      <c r="P126" s="14">
        <f t="shared" si="31"/>
        <v>220000</v>
      </c>
    </row>
    <row r="127" spans="1:16" s="76" customFormat="1" ht="25.5" x14ac:dyDescent="0.2">
      <c r="A127" s="248" t="s">
        <v>263</v>
      </c>
      <c r="B127" s="90" t="s">
        <v>41</v>
      </c>
      <c r="C127" s="91" t="s">
        <v>59</v>
      </c>
      <c r="D127" s="104" t="s">
        <v>108</v>
      </c>
      <c r="E127" s="15">
        <f t="shared" si="29"/>
        <v>2280000</v>
      </c>
      <c r="F127" s="89">
        <v>2280000</v>
      </c>
      <c r="G127" s="89"/>
      <c r="H127" s="89"/>
      <c r="I127" s="89"/>
      <c r="J127" s="15">
        <f t="shared" si="32"/>
        <v>0</v>
      </c>
      <c r="K127" s="89"/>
      <c r="L127" s="89"/>
      <c r="M127" s="89"/>
      <c r="N127" s="89"/>
      <c r="O127" s="89"/>
      <c r="P127" s="14">
        <f t="shared" si="31"/>
        <v>2280000</v>
      </c>
    </row>
    <row r="128" spans="1:16" s="7" customFormat="1" ht="42" customHeight="1" x14ac:dyDescent="0.2">
      <c r="A128" s="247"/>
      <c r="B128" s="36"/>
      <c r="C128" s="37"/>
      <c r="D128" s="56" t="s">
        <v>468</v>
      </c>
      <c r="E128" s="15">
        <f t="shared" si="29"/>
        <v>2280000</v>
      </c>
      <c r="F128" s="13">
        <f>F127</f>
        <v>2280000</v>
      </c>
      <c r="G128" s="13"/>
      <c r="H128" s="13"/>
      <c r="I128" s="13"/>
      <c r="J128" s="15">
        <f t="shared" si="32"/>
        <v>0</v>
      </c>
      <c r="K128" s="13"/>
      <c r="L128" s="13"/>
      <c r="M128" s="13"/>
      <c r="N128" s="13"/>
      <c r="O128" s="13"/>
      <c r="P128" s="14">
        <f t="shared" si="31"/>
        <v>2280000</v>
      </c>
    </row>
    <row r="129" spans="1:16" s="76" customFormat="1" hidden="1" x14ac:dyDescent="0.2">
      <c r="A129" s="248" t="s">
        <v>265</v>
      </c>
      <c r="B129" s="90" t="s">
        <v>42</v>
      </c>
      <c r="C129" s="91" t="s">
        <v>59</v>
      </c>
      <c r="D129" s="69" t="s">
        <v>264</v>
      </c>
      <c r="E129" s="15">
        <f t="shared" si="29"/>
        <v>0</v>
      </c>
      <c r="F129" s="89"/>
      <c r="G129" s="89"/>
      <c r="H129" s="89"/>
      <c r="I129" s="89"/>
      <c r="J129" s="15">
        <f t="shared" si="32"/>
        <v>0</v>
      </c>
      <c r="K129" s="89"/>
      <c r="L129" s="89"/>
      <c r="M129" s="89"/>
      <c r="N129" s="89"/>
      <c r="O129" s="89"/>
      <c r="P129" s="14">
        <f t="shared" si="31"/>
        <v>0</v>
      </c>
    </row>
    <row r="130" spans="1:16" s="7" customFormat="1" ht="38.25" hidden="1" x14ac:dyDescent="0.2">
      <c r="A130" s="247"/>
      <c r="B130" s="36"/>
      <c r="C130" s="37"/>
      <c r="D130" s="56" t="s">
        <v>27</v>
      </c>
      <c r="E130" s="15">
        <f t="shared" si="29"/>
        <v>0</v>
      </c>
      <c r="F130" s="13">
        <f>F129</f>
        <v>0</v>
      </c>
      <c r="G130" s="13"/>
      <c r="H130" s="13"/>
      <c r="I130" s="13"/>
      <c r="J130" s="15">
        <f t="shared" si="32"/>
        <v>0</v>
      </c>
      <c r="K130" s="13"/>
      <c r="L130" s="13"/>
      <c r="M130" s="13"/>
      <c r="N130" s="13"/>
      <c r="O130" s="13"/>
      <c r="P130" s="14">
        <f t="shared" si="31"/>
        <v>0</v>
      </c>
    </row>
    <row r="131" spans="1:16" s="7" customFormat="1" ht="38.25" hidden="1" x14ac:dyDescent="0.2">
      <c r="A131" s="247">
        <v>1513028</v>
      </c>
      <c r="B131" s="36" t="s">
        <v>63</v>
      </c>
      <c r="C131" s="12" t="s">
        <v>59</v>
      </c>
      <c r="D131" s="59" t="s">
        <v>109</v>
      </c>
      <c r="E131" s="15">
        <f t="shared" si="29"/>
        <v>0</v>
      </c>
      <c r="F131" s="13">
        <v>0</v>
      </c>
      <c r="G131" s="13">
        <v>0</v>
      </c>
      <c r="H131" s="13"/>
      <c r="I131" s="13"/>
      <c r="J131" s="15">
        <f t="shared" si="32"/>
        <v>0</v>
      </c>
      <c r="K131" s="13"/>
      <c r="L131" s="13"/>
      <c r="M131" s="13"/>
      <c r="N131" s="13"/>
      <c r="O131" s="13"/>
      <c r="P131" s="14">
        <f t="shared" si="31"/>
        <v>0</v>
      </c>
    </row>
    <row r="132" spans="1:16" ht="38.25" hidden="1" x14ac:dyDescent="0.2">
      <c r="A132" s="247"/>
      <c r="B132" s="28"/>
      <c r="C132" s="12"/>
      <c r="D132" s="56" t="s">
        <v>27</v>
      </c>
      <c r="E132" s="15">
        <f t="shared" si="29"/>
        <v>0</v>
      </c>
      <c r="F132" s="13">
        <f t="shared" ref="F132:O132" si="34">F131</f>
        <v>0</v>
      </c>
      <c r="G132" s="13">
        <f t="shared" si="34"/>
        <v>0</v>
      </c>
      <c r="H132" s="13">
        <f t="shared" si="34"/>
        <v>0</v>
      </c>
      <c r="I132" s="13">
        <f t="shared" si="34"/>
        <v>0</v>
      </c>
      <c r="J132" s="15">
        <f t="shared" si="32"/>
        <v>0</v>
      </c>
      <c r="K132" s="13">
        <f t="shared" si="34"/>
        <v>0</v>
      </c>
      <c r="L132" s="13">
        <f t="shared" si="34"/>
        <v>0</v>
      </c>
      <c r="M132" s="13">
        <f t="shared" si="34"/>
        <v>0</v>
      </c>
      <c r="N132" s="13">
        <f t="shared" si="34"/>
        <v>0</v>
      </c>
      <c r="O132" s="13">
        <f t="shared" si="34"/>
        <v>0</v>
      </c>
      <c r="P132" s="14">
        <f t="shared" si="31"/>
        <v>0</v>
      </c>
    </row>
    <row r="133" spans="1:16" ht="38.25" x14ac:dyDescent="0.2">
      <c r="A133" s="247" t="s">
        <v>267</v>
      </c>
      <c r="B133" s="28" t="s">
        <v>169</v>
      </c>
      <c r="C133" s="12"/>
      <c r="D133" s="56" t="s">
        <v>266</v>
      </c>
      <c r="E133" s="15">
        <f t="shared" ref="E133:P133" si="35">SUM(E134:E137)</f>
        <v>1215169</v>
      </c>
      <c r="F133" s="15">
        <f t="shared" si="35"/>
        <v>1215169</v>
      </c>
      <c r="G133" s="15">
        <f t="shared" si="35"/>
        <v>0</v>
      </c>
      <c r="H133" s="15">
        <f t="shared" si="35"/>
        <v>0</v>
      </c>
      <c r="I133" s="15">
        <f t="shared" si="35"/>
        <v>0</v>
      </c>
      <c r="J133" s="15">
        <f t="shared" si="35"/>
        <v>0</v>
      </c>
      <c r="K133" s="15">
        <f t="shared" si="35"/>
        <v>0</v>
      </c>
      <c r="L133" s="15">
        <f t="shared" si="35"/>
        <v>0</v>
      </c>
      <c r="M133" s="15">
        <f t="shared" si="35"/>
        <v>0</v>
      </c>
      <c r="N133" s="15">
        <f t="shared" si="35"/>
        <v>0</v>
      </c>
      <c r="O133" s="15">
        <f t="shared" si="35"/>
        <v>0</v>
      </c>
      <c r="P133" s="14">
        <f t="shared" si="35"/>
        <v>1215169</v>
      </c>
    </row>
    <row r="134" spans="1:16" s="82" customFormat="1" x14ac:dyDescent="0.2">
      <c r="A134" s="248" t="s">
        <v>269</v>
      </c>
      <c r="B134" s="98" t="s">
        <v>170</v>
      </c>
      <c r="C134" s="80" t="s">
        <v>135</v>
      </c>
      <c r="D134" s="93" t="s">
        <v>268</v>
      </c>
      <c r="E134" s="101">
        <f>F134+I134</f>
        <v>190169</v>
      </c>
      <c r="F134" s="89">
        <v>190169</v>
      </c>
      <c r="G134" s="89"/>
      <c r="H134" s="89"/>
      <c r="I134" s="89"/>
      <c r="J134" s="101">
        <f>K134+N134</f>
        <v>0</v>
      </c>
      <c r="K134" s="89"/>
      <c r="L134" s="89"/>
      <c r="M134" s="89"/>
      <c r="N134" s="89"/>
      <c r="O134" s="89"/>
      <c r="P134" s="102">
        <f>E134+J134</f>
        <v>190169</v>
      </c>
    </row>
    <row r="135" spans="1:16" s="82" customFormat="1" x14ac:dyDescent="0.2">
      <c r="A135" s="248" t="s">
        <v>271</v>
      </c>
      <c r="B135" s="98" t="s">
        <v>270</v>
      </c>
      <c r="C135" s="80" t="s">
        <v>26</v>
      </c>
      <c r="D135" s="93" t="s">
        <v>172</v>
      </c>
      <c r="E135" s="101">
        <f>F135+I135</f>
        <v>12000</v>
      </c>
      <c r="F135" s="89">
        <v>12000</v>
      </c>
      <c r="G135" s="89"/>
      <c r="H135" s="89"/>
      <c r="I135" s="89"/>
      <c r="J135" s="101">
        <f>K135+N135</f>
        <v>0</v>
      </c>
      <c r="K135" s="89"/>
      <c r="L135" s="89"/>
      <c r="M135" s="89"/>
      <c r="N135" s="89"/>
      <c r="O135" s="89"/>
      <c r="P135" s="102">
        <f>E135+J135</f>
        <v>12000</v>
      </c>
    </row>
    <row r="136" spans="1:16" s="82" customFormat="1" ht="25.5" hidden="1" x14ac:dyDescent="0.2">
      <c r="A136" s="248" t="s">
        <v>273</v>
      </c>
      <c r="B136" s="98" t="s">
        <v>171</v>
      </c>
      <c r="C136" s="80" t="s">
        <v>26</v>
      </c>
      <c r="D136" s="93" t="s">
        <v>272</v>
      </c>
      <c r="E136" s="101">
        <f>F136+I136</f>
        <v>0</v>
      </c>
      <c r="F136" s="89"/>
      <c r="G136" s="89"/>
      <c r="H136" s="89"/>
      <c r="I136" s="89"/>
      <c r="J136" s="101">
        <f>K136+N136</f>
        <v>0</v>
      </c>
      <c r="K136" s="89"/>
      <c r="L136" s="89"/>
      <c r="M136" s="89"/>
      <c r="N136" s="89"/>
      <c r="O136" s="89"/>
      <c r="P136" s="102">
        <f>E136+J136</f>
        <v>0</v>
      </c>
    </row>
    <row r="137" spans="1:16" s="82" customFormat="1" ht="25.5" x14ac:dyDescent="0.2">
      <c r="A137" s="248" t="s">
        <v>275</v>
      </c>
      <c r="B137" s="98" t="s">
        <v>274</v>
      </c>
      <c r="C137" s="80" t="s">
        <v>26</v>
      </c>
      <c r="D137" s="93" t="s">
        <v>173</v>
      </c>
      <c r="E137" s="101">
        <f>F137+I137</f>
        <v>1013000</v>
      </c>
      <c r="F137" s="89">
        <v>1013000</v>
      </c>
      <c r="G137" s="89"/>
      <c r="H137" s="89"/>
      <c r="I137" s="89"/>
      <c r="J137" s="101">
        <f>K137+N137</f>
        <v>0</v>
      </c>
      <c r="K137" s="89"/>
      <c r="L137" s="89"/>
      <c r="M137" s="89"/>
      <c r="N137" s="89"/>
      <c r="O137" s="89"/>
      <c r="P137" s="102">
        <f>E137+J137</f>
        <v>1013000</v>
      </c>
    </row>
    <row r="138" spans="1:16" ht="25.5" x14ac:dyDescent="0.2">
      <c r="A138" s="247" t="s">
        <v>276</v>
      </c>
      <c r="B138" s="28" t="s">
        <v>165</v>
      </c>
      <c r="C138" s="30"/>
      <c r="D138" s="55" t="s">
        <v>475</v>
      </c>
      <c r="E138" s="15">
        <f t="shared" si="29"/>
        <v>148326907</v>
      </c>
      <c r="F138" s="13">
        <f t="shared" ref="F138:O138" si="36">F139+F141+F143+F145+F147+F149+F151+F153+F155</f>
        <v>148326907</v>
      </c>
      <c r="G138" s="13">
        <f t="shared" si="36"/>
        <v>0</v>
      </c>
      <c r="H138" s="13">
        <f t="shared" si="36"/>
        <v>0</v>
      </c>
      <c r="I138" s="13">
        <f t="shared" si="36"/>
        <v>0</v>
      </c>
      <c r="J138" s="15">
        <f t="shared" si="32"/>
        <v>0</v>
      </c>
      <c r="K138" s="13">
        <f t="shared" si="36"/>
        <v>0</v>
      </c>
      <c r="L138" s="13">
        <f t="shared" si="36"/>
        <v>0</v>
      </c>
      <c r="M138" s="13">
        <f t="shared" si="36"/>
        <v>0</v>
      </c>
      <c r="N138" s="13">
        <f t="shared" si="36"/>
        <v>0</v>
      </c>
      <c r="O138" s="13">
        <f t="shared" si="36"/>
        <v>0</v>
      </c>
      <c r="P138" s="14">
        <f t="shared" si="31"/>
        <v>148326907</v>
      </c>
    </row>
    <row r="139" spans="1:16" s="76" customFormat="1" x14ac:dyDescent="0.2">
      <c r="A139" s="248" t="s">
        <v>278</v>
      </c>
      <c r="B139" s="90" t="s">
        <v>43</v>
      </c>
      <c r="C139" s="94" t="s">
        <v>1</v>
      </c>
      <c r="D139" s="93" t="s">
        <v>277</v>
      </c>
      <c r="E139" s="15">
        <f t="shared" si="29"/>
        <v>1600000</v>
      </c>
      <c r="F139" s="89">
        <v>1600000</v>
      </c>
      <c r="G139" s="89"/>
      <c r="H139" s="89"/>
      <c r="I139" s="89"/>
      <c r="J139" s="15">
        <f t="shared" si="32"/>
        <v>0</v>
      </c>
      <c r="K139" s="89"/>
      <c r="L139" s="89"/>
      <c r="M139" s="89"/>
      <c r="N139" s="89"/>
      <c r="O139" s="89"/>
      <c r="P139" s="14">
        <f t="shared" si="31"/>
        <v>1600000</v>
      </c>
    </row>
    <row r="140" spans="1:16" s="7" customFormat="1" ht="114.75" x14ac:dyDescent="0.2">
      <c r="A140" s="247"/>
      <c r="B140" s="36"/>
      <c r="C140" s="30"/>
      <c r="D140" s="185" t="s">
        <v>469</v>
      </c>
      <c r="E140" s="15">
        <f t="shared" si="29"/>
        <v>1600000</v>
      </c>
      <c r="F140" s="13">
        <f>F139</f>
        <v>1600000</v>
      </c>
      <c r="G140" s="13"/>
      <c r="H140" s="13"/>
      <c r="I140" s="13"/>
      <c r="J140" s="15">
        <f t="shared" si="32"/>
        <v>0</v>
      </c>
      <c r="K140" s="13"/>
      <c r="L140" s="13"/>
      <c r="M140" s="13"/>
      <c r="N140" s="13"/>
      <c r="O140" s="13"/>
      <c r="P140" s="14">
        <f t="shared" si="31"/>
        <v>1600000</v>
      </c>
    </row>
    <row r="141" spans="1:16" s="76" customFormat="1" x14ac:dyDescent="0.2">
      <c r="A141" s="248" t="s">
        <v>279</v>
      </c>
      <c r="B141" s="90" t="s">
        <v>44</v>
      </c>
      <c r="C141" s="94" t="s">
        <v>1</v>
      </c>
      <c r="D141" s="69" t="s">
        <v>114</v>
      </c>
      <c r="E141" s="15">
        <f t="shared" si="29"/>
        <v>400000</v>
      </c>
      <c r="F141" s="89">
        <v>400000</v>
      </c>
      <c r="G141" s="89"/>
      <c r="H141" s="89"/>
      <c r="I141" s="89"/>
      <c r="J141" s="15">
        <f t="shared" si="32"/>
        <v>0</v>
      </c>
      <c r="K141" s="89"/>
      <c r="L141" s="89"/>
      <c r="M141" s="89"/>
      <c r="N141" s="89"/>
      <c r="O141" s="89"/>
      <c r="P141" s="14">
        <f t="shared" si="31"/>
        <v>400000</v>
      </c>
    </row>
    <row r="142" spans="1:16" s="7" customFormat="1" ht="114.75" x14ac:dyDescent="0.2">
      <c r="A142" s="247"/>
      <c r="B142" s="36"/>
      <c r="C142" s="30"/>
      <c r="D142" s="56" t="s">
        <v>469</v>
      </c>
      <c r="E142" s="15">
        <f t="shared" si="29"/>
        <v>400000</v>
      </c>
      <c r="F142" s="13">
        <f>F141</f>
        <v>400000</v>
      </c>
      <c r="G142" s="13"/>
      <c r="H142" s="13"/>
      <c r="I142" s="13"/>
      <c r="J142" s="15">
        <f t="shared" si="32"/>
        <v>0</v>
      </c>
      <c r="K142" s="13"/>
      <c r="L142" s="13"/>
      <c r="M142" s="13"/>
      <c r="N142" s="13"/>
      <c r="O142" s="13"/>
      <c r="P142" s="14">
        <f t="shared" si="31"/>
        <v>400000</v>
      </c>
    </row>
    <row r="143" spans="1:16" s="76" customFormat="1" x14ac:dyDescent="0.2">
      <c r="A143" s="248" t="s">
        <v>280</v>
      </c>
      <c r="B143" s="90" t="s">
        <v>45</v>
      </c>
      <c r="C143" s="94" t="s">
        <v>1</v>
      </c>
      <c r="D143" s="69" t="s">
        <v>110</v>
      </c>
      <c r="E143" s="15">
        <f t="shared" si="29"/>
        <v>76026907</v>
      </c>
      <c r="F143" s="89">
        <v>76026907</v>
      </c>
      <c r="G143" s="89"/>
      <c r="H143" s="89"/>
      <c r="I143" s="89"/>
      <c r="J143" s="15">
        <f t="shared" si="32"/>
        <v>0</v>
      </c>
      <c r="K143" s="89"/>
      <c r="L143" s="89"/>
      <c r="M143" s="89"/>
      <c r="N143" s="89"/>
      <c r="O143" s="89"/>
      <c r="P143" s="14">
        <f t="shared" si="31"/>
        <v>76026907</v>
      </c>
    </row>
    <row r="144" spans="1:16" s="7" customFormat="1" ht="114.75" x14ac:dyDescent="0.2">
      <c r="A144" s="247"/>
      <c r="B144" s="36"/>
      <c r="C144" s="30"/>
      <c r="D144" s="185" t="s">
        <v>469</v>
      </c>
      <c r="E144" s="15">
        <f t="shared" si="29"/>
        <v>76026907</v>
      </c>
      <c r="F144" s="13">
        <f>F143</f>
        <v>76026907</v>
      </c>
      <c r="G144" s="13"/>
      <c r="H144" s="13"/>
      <c r="I144" s="13"/>
      <c r="J144" s="15">
        <f t="shared" si="32"/>
        <v>0</v>
      </c>
      <c r="K144" s="13"/>
      <c r="L144" s="13"/>
      <c r="M144" s="13"/>
      <c r="N144" s="13"/>
      <c r="O144" s="13"/>
      <c r="P144" s="14">
        <f t="shared" si="31"/>
        <v>76026907</v>
      </c>
    </row>
    <row r="145" spans="1:16" s="76" customFormat="1" x14ac:dyDescent="0.2">
      <c r="A145" s="248" t="s">
        <v>281</v>
      </c>
      <c r="B145" s="90" t="s">
        <v>46</v>
      </c>
      <c r="C145" s="94" t="s">
        <v>1</v>
      </c>
      <c r="D145" s="96" t="s">
        <v>111</v>
      </c>
      <c r="E145" s="15">
        <f t="shared" si="29"/>
        <v>12000000</v>
      </c>
      <c r="F145" s="89">
        <v>12000000</v>
      </c>
      <c r="G145" s="89"/>
      <c r="H145" s="89"/>
      <c r="I145" s="89"/>
      <c r="J145" s="15">
        <f t="shared" si="32"/>
        <v>0</v>
      </c>
      <c r="K145" s="89"/>
      <c r="L145" s="89"/>
      <c r="M145" s="89"/>
      <c r="N145" s="89"/>
      <c r="O145" s="89"/>
      <c r="P145" s="14">
        <f t="shared" si="31"/>
        <v>12000000</v>
      </c>
    </row>
    <row r="146" spans="1:16" s="7" customFormat="1" ht="114.75" x14ac:dyDescent="0.2">
      <c r="A146" s="247"/>
      <c r="B146" s="36"/>
      <c r="C146" s="30"/>
      <c r="D146" s="185" t="s">
        <v>469</v>
      </c>
      <c r="E146" s="15">
        <f t="shared" si="29"/>
        <v>12000000</v>
      </c>
      <c r="F146" s="13">
        <f>F145</f>
        <v>12000000</v>
      </c>
      <c r="G146" s="13"/>
      <c r="H146" s="13"/>
      <c r="I146" s="13"/>
      <c r="J146" s="15">
        <f t="shared" si="32"/>
        <v>0</v>
      </c>
      <c r="K146" s="13"/>
      <c r="L146" s="13"/>
      <c r="M146" s="13"/>
      <c r="N146" s="13"/>
      <c r="O146" s="13"/>
      <c r="P146" s="14">
        <f t="shared" si="31"/>
        <v>12000000</v>
      </c>
    </row>
    <row r="147" spans="1:16" s="76" customFormat="1" x14ac:dyDescent="0.2">
      <c r="A147" s="248" t="s">
        <v>282</v>
      </c>
      <c r="B147" s="90" t="s">
        <v>47</v>
      </c>
      <c r="C147" s="94" t="s">
        <v>1</v>
      </c>
      <c r="D147" s="93" t="s">
        <v>112</v>
      </c>
      <c r="E147" s="15">
        <f t="shared" si="29"/>
        <v>32000000</v>
      </c>
      <c r="F147" s="89">
        <v>32000000</v>
      </c>
      <c r="G147" s="89"/>
      <c r="H147" s="89"/>
      <c r="I147" s="89"/>
      <c r="J147" s="15">
        <f t="shared" si="32"/>
        <v>0</v>
      </c>
      <c r="K147" s="89"/>
      <c r="L147" s="89"/>
      <c r="M147" s="89"/>
      <c r="N147" s="89"/>
      <c r="O147" s="89"/>
      <c r="P147" s="14">
        <f t="shared" si="31"/>
        <v>32000000</v>
      </c>
    </row>
    <row r="148" spans="1:16" s="7" customFormat="1" ht="114.75" x14ac:dyDescent="0.2">
      <c r="A148" s="247"/>
      <c r="B148" s="36"/>
      <c r="C148" s="30"/>
      <c r="D148" s="185" t="s">
        <v>469</v>
      </c>
      <c r="E148" s="15">
        <f t="shared" si="29"/>
        <v>32000000</v>
      </c>
      <c r="F148" s="13">
        <f>F147</f>
        <v>32000000</v>
      </c>
      <c r="G148" s="13"/>
      <c r="H148" s="13"/>
      <c r="I148" s="13"/>
      <c r="J148" s="15">
        <f t="shared" si="32"/>
        <v>0</v>
      </c>
      <c r="K148" s="13"/>
      <c r="L148" s="13"/>
      <c r="M148" s="13"/>
      <c r="N148" s="13"/>
      <c r="O148" s="13"/>
      <c r="P148" s="14">
        <f t="shared" si="31"/>
        <v>32000000</v>
      </c>
    </row>
    <row r="149" spans="1:16" s="76" customFormat="1" x14ac:dyDescent="0.2">
      <c r="A149" s="248" t="s">
        <v>283</v>
      </c>
      <c r="B149" s="90" t="s">
        <v>48</v>
      </c>
      <c r="C149" s="94" t="s">
        <v>1</v>
      </c>
      <c r="D149" s="93" t="s">
        <v>113</v>
      </c>
      <c r="E149" s="15">
        <f t="shared" si="29"/>
        <v>600000</v>
      </c>
      <c r="F149" s="89">
        <v>600000</v>
      </c>
      <c r="G149" s="89"/>
      <c r="H149" s="89"/>
      <c r="I149" s="89"/>
      <c r="J149" s="15">
        <f t="shared" si="32"/>
        <v>0</v>
      </c>
      <c r="K149" s="89"/>
      <c r="L149" s="89"/>
      <c r="M149" s="89"/>
      <c r="N149" s="89"/>
      <c r="O149" s="89"/>
      <c r="P149" s="14">
        <f t="shared" si="31"/>
        <v>600000</v>
      </c>
    </row>
    <row r="150" spans="1:16" s="7" customFormat="1" ht="114.75" x14ac:dyDescent="0.2">
      <c r="A150" s="247"/>
      <c r="B150" s="36"/>
      <c r="C150" s="30"/>
      <c r="D150" s="185" t="s">
        <v>469</v>
      </c>
      <c r="E150" s="15">
        <f t="shared" si="29"/>
        <v>600000</v>
      </c>
      <c r="F150" s="13">
        <f>F149</f>
        <v>600000</v>
      </c>
      <c r="G150" s="13"/>
      <c r="H150" s="13"/>
      <c r="I150" s="13"/>
      <c r="J150" s="15">
        <f t="shared" si="32"/>
        <v>0</v>
      </c>
      <c r="K150" s="13"/>
      <c r="L150" s="13"/>
      <c r="M150" s="13"/>
      <c r="N150" s="13"/>
      <c r="O150" s="13"/>
      <c r="P150" s="14">
        <f t="shared" si="31"/>
        <v>600000</v>
      </c>
    </row>
    <row r="151" spans="1:16" s="76" customFormat="1" x14ac:dyDescent="0.2">
      <c r="A151" s="248" t="s">
        <v>284</v>
      </c>
      <c r="B151" s="90" t="s">
        <v>49</v>
      </c>
      <c r="C151" s="94" t="s">
        <v>1</v>
      </c>
      <c r="D151" s="97" t="s">
        <v>476</v>
      </c>
      <c r="E151" s="15">
        <f>F151+I151</f>
        <v>25700000</v>
      </c>
      <c r="F151" s="89">
        <v>25700000</v>
      </c>
      <c r="G151" s="89"/>
      <c r="H151" s="89"/>
      <c r="I151" s="89"/>
      <c r="J151" s="15">
        <f t="shared" si="32"/>
        <v>0</v>
      </c>
      <c r="K151" s="89"/>
      <c r="L151" s="89"/>
      <c r="M151" s="89"/>
      <c r="N151" s="89"/>
      <c r="O151" s="89"/>
      <c r="P151" s="14">
        <f t="shared" si="31"/>
        <v>25700000</v>
      </c>
    </row>
    <row r="152" spans="1:16" s="7" customFormat="1" ht="114.75" x14ac:dyDescent="0.2">
      <c r="A152" s="247"/>
      <c r="B152" s="36"/>
      <c r="C152" s="30"/>
      <c r="D152" s="185" t="s">
        <v>469</v>
      </c>
      <c r="E152" s="15">
        <f>F152+I152</f>
        <v>25700000</v>
      </c>
      <c r="F152" s="13">
        <f>F151</f>
        <v>25700000</v>
      </c>
      <c r="G152" s="13"/>
      <c r="H152" s="13"/>
      <c r="I152" s="13"/>
      <c r="J152" s="15">
        <f t="shared" si="32"/>
        <v>0</v>
      </c>
      <c r="K152" s="13"/>
      <c r="L152" s="13"/>
      <c r="M152" s="13"/>
      <c r="N152" s="13"/>
      <c r="O152" s="13"/>
      <c r="P152" s="14">
        <f t="shared" si="31"/>
        <v>25700000</v>
      </c>
    </row>
    <row r="153" spans="1:16" s="76" customFormat="1" hidden="1" x14ac:dyDescent="0.2">
      <c r="A153" s="248" t="s">
        <v>286</v>
      </c>
      <c r="B153" s="90" t="s">
        <v>50</v>
      </c>
      <c r="C153" s="94" t="s">
        <v>1</v>
      </c>
      <c r="D153" s="93" t="s">
        <v>285</v>
      </c>
      <c r="E153" s="15">
        <f t="shared" si="29"/>
        <v>0</v>
      </c>
      <c r="F153" s="89"/>
      <c r="G153" s="89"/>
      <c r="H153" s="89"/>
      <c r="I153" s="89"/>
      <c r="J153" s="15">
        <f t="shared" si="32"/>
        <v>0</v>
      </c>
      <c r="K153" s="89"/>
      <c r="L153" s="89"/>
      <c r="M153" s="89"/>
      <c r="N153" s="89"/>
      <c r="O153" s="89"/>
      <c r="P153" s="14">
        <f t="shared" si="31"/>
        <v>0</v>
      </c>
    </row>
    <row r="154" spans="1:16" s="7" customFormat="1" ht="114.75" hidden="1" x14ac:dyDescent="0.2">
      <c r="A154" s="247"/>
      <c r="B154" s="36"/>
      <c r="C154" s="30"/>
      <c r="D154" s="185" t="s">
        <v>469</v>
      </c>
      <c r="E154" s="15">
        <f t="shared" si="29"/>
        <v>0</v>
      </c>
      <c r="F154" s="13">
        <f>F153</f>
        <v>0</v>
      </c>
      <c r="G154" s="13"/>
      <c r="H154" s="13"/>
      <c r="I154" s="13"/>
      <c r="J154" s="15">
        <f t="shared" si="32"/>
        <v>0</v>
      </c>
      <c r="K154" s="13"/>
      <c r="L154" s="13"/>
      <c r="M154" s="13"/>
      <c r="N154" s="13"/>
      <c r="O154" s="13"/>
      <c r="P154" s="14">
        <f t="shared" si="31"/>
        <v>0</v>
      </c>
    </row>
    <row r="155" spans="1:16" s="82" customFormat="1" ht="25.5" hidden="1" x14ac:dyDescent="0.2">
      <c r="A155" s="248" t="s">
        <v>287</v>
      </c>
      <c r="B155" s="98" t="s">
        <v>51</v>
      </c>
      <c r="C155" s="94" t="s">
        <v>62</v>
      </c>
      <c r="D155" s="93" t="s">
        <v>444</v>
      </c>
      <c r="E155" s="15">
        <f t="shared" si="29"/>
        <v>0</v>
      </c>
      <c r="F155" s="89"/>
      <c r="G155" s="89"/>
      <c r="H155" s="89"/>
      <c r="I155" s="89"/>
      <c r="J155" s="15">
        <f t="shared" si="32"/>
        <v>0</v>
      </c>
      <c r="K155" s="89"/>
      <c r="L155" s="89"/>
      <c r="M155" s="89"/>
      <c r="N155" s="89"/>
      <c r="O155" s="89"/>
      <c r="P155" s="14">
        <f t="shared" si="31"/>
        <v>0</v>
      </c>
    </row>
    <row r="156" spans="1:16" ht="114.75" hidden="1" x14ac:dyDescent="0.2">
      <c r="A156" s="247"/>
      <c r="B156" s="28"/>
      <c r="C156" s="30" t="s">
        <v>65</v>
      </c>
      <c r="D156" s="185" t="s">
        <v>469</v>
      </c>
      <c r="E156" s="15">
        <f t="shared" si="29"/>
        <v>0</v>
      </c>
      <c r="F156" s="13"/>
      <c r="G156" s="13"/>
      <c r="H156" s="13"/>
      <c r="I156" s="13"/>
      <c r="J156" s="15">
        <f t="shared" si="32"/>
        <v>0</v>
      </c>
      <c r="K156" s="13"/>
      <c r="L156" s="13"/>
      <c r="M156" s="13"/>
      <c r="N156" s="13"/>
      <c r="O156" s="13"/>
      <c r="P156" s="14">
        <f t="shared" si="31"/>
        <v>0</v>
      </c>
    </row>
    <row r="157" spans="1:16" ht="76.5" x14ac:dyDescent="0.2">
      <c r="A157" s="247" t="s">
        <v>288</v>
      </c>
      <c r="B157" s="201" t="s">
        <v>52</v>
      </c>
      <c r="C157" s="30"/>
      <c r="D157" s="56" t="s">
        <v>500</v>
      </c>
      <c r="E157" s="15">
        <f t="shared" si="29"/>
        <v>41900000</v>
      </c>
      <c r="F157" s="13">
        <f>F159+F161+F163+F165+F167</f>
        <v>41900000</v>
      </c>
      <c r="G157" s="13"/>
      <c r="H157" s="13"/>
      <c r="I157" s="13"/>
      <c r="J157" s="15">
        <f t="shared" si="32"/>
        <v>0</v>
      </c>
      <c r="K157" s="13"/>
      <c r="L157" s="13"/>
      <c r="M157" s="13"/>
      <c r="N157" s="13"/>
      <c r="O157" s="13"/>
      <c r="P157" s="14">
        <f t="shared" si="31"/>
        <v>41900000</v>
      </c>
    </row>
    <row r="158" spans="1:16" hidden="1" x14ac:dyDescent="0.2">
      <c r="A158" s="247"/>
      <c r="B158" s="36"/>
      <c r="C158" s="30"/>
      <c r="D158" s="185"/>
      <c r="E158" s="15">
        <f t="shared" si="29"/>
        <v>0</v>
      </c>
      <c r="F158" s="13"/>
      <c r="G158" s="13"/>
      <c r="H158" s="13"/>
      <c r="I158" s="13"/>
      <c r="J158" s="15">
        <f t="shared" si="32"/>
        <v>0</v>
      </c>
      <c r="K158" s="13"/>
      <c r="L158" s="13"/>
      <c r="M158" s="13"/>
      <c r="N158" s="13"/>
      <c r="O158" s="13"/>
      <c r="P158" s="14">
        <f t="shared" si="31"/>
        <v>0</v>
      </c>
    </row>
    <row r="159" spans="1:16" s="82" customFormat="1" ht="25.5" x14ac:dyDescent="0.2">
      <c r="A159" s="248" t="s">
        <v>488</v>
      </c>
      <c r="B159" s="90" t="s">
        <v>483</v>
      </c>
      <c r="C159" s="94" t="s">
        <v>62</v>
      </c>
      <c r="D159" s="200" t="s">
        <v>493</v>
      </c>
      <c r="E159" s="101">
        <f>F159+J159</f>
        <v>32000000</v>
      </c>
      <c r="F159" s="89">
        <f>F160</f>
        <v>32000000</v>
      </c>
      <c r="G159" s="89"/>
      <c r="H159" s="89"/>
      <c r="I159" s="89"/>
      <c r="J159" s="101"/>
      <c r="K159" s="89"/>
      <c r="L159" s="89"/>
      <c r="M159" s="89"/>
      <c r="N159" s="89"/>
      <c r="O159" s="89"/>
      <c r="P159" s="14">
        <f t="shared" si="31"/>
        <v>32000000</v>
      </c>
    </row>
    <row r="160" spans="1:16" s="82" customFormat="1" ht="114.75" x14ac:dyDescent="0.2">
      <c r="A160" s="248"/>
      <c r="B160" s="90"/>
      <c r="C160" s="94"/>
      <c r="D160" s="185" t="s">
        <v>469</v>
      </c>
      <c r="E160" s="15">
        <f t="shared" ref="E160:E168" si="37">F160+J160</f>
        <v>32000000</v>
      </c>
      <c r="F160" s="13">
        <v>32000000</v>
      </c>
      <c r="G160" s="89"/>
      <c r="H160" s="89"/>
      <c r="I160" s="89"/>
      <c r="J160" s="101"/>
      <c r="K160" s="89"/>
      <c r="L160" s="89"/>
      <c r="M160" s="89"/>
      <c r="N160" s="89"/>
      <c r="O160" s="89"/>
      <c r="P160" s="14">
        <f t="shared" si="31"/>
        <v>32000000</v>
      </c>
    </row>
    <row r="161" spans="1:16" s="82" customFormat="1" ht="25.5" x14ac:dyDescent="0.2">
      <c r="A161" s="248" t="s">
        <v>489</v>
      </c>
      <c r="B161" s="90" t="s">
        <v>484</v>
      </c>
      <c r="C161" s="94" t="s">
        <v>62</v>
      </c>
      <c r="D161" s="200" t="s">
        <v>494</v>
      </c>
      <c r="E161" s="101">
        <f t="shared" si="37"/>
        <v>8000000</v>
      </c>
      <c r="F161" s="89">
        <f>F162</f>
        <v>8000000</v>
      </c>
      <c r="G161" s="89"/>
      <c r="H161" s="89"/>
      <c r="I161" s="89"/>
      <c r="J161" s="101"/>
      <c r="K161" s="89"/>
      <c r="L161" s="89"/>
      <c r="M161" s="89"/>
      <c r="N161" s="89"/>
      <c r="O161" s="89"/>
      <c r="P161" s="14">
        <f t="shared" si="31"/>
        <v>8000000</v>
      </c>
    </row>
    <row r="162" spans="1:16" s="82" customFormat="1" ht="114.75" x14ac:dyDescent="0.2">
      <c r="A162" s="248"/>
      <c r="B162" s="90"/>
      <c r="C162" s="94"/>
      <c r="D162" s="185" t="s">
        <v>469</v>
      </c>
      <c r="E162" s="15">
        <f t="shared" si="37"/>
        <v>8000000</v>
      </c>
      <c r="F162" s="13">
        <v>8000000</v>
      </c>
      <c r="G162" s="89"/>
      <c r="H162" s="89"/>
      <c r="I162" s="89"/>
      <c r="J162" s="101"/>
      <c r="K162" s="89"/>
      <c r="L162" s="89"/>
      <c r="M162" s="89"/>
      <c r="N162" s="89"/>
      <c r="O162" s="89"/>
      <c r="P162" s="14">
        <f t="shared" si="31"/>
        <v>8000000</v>
      </c>
    </row>
    <row r="163" spans="1:16" s="82" customFormat="1" ht="25.5" x14ac:dyDescent="0.2">
      <c r="A163" s="248" t="s">
        <v>490</v>
      </c>
      <c r="B163" s="90" t="s">
        <v>485</v>
      </c>
      <c r="C163" s="94" t="s">
        <v>62</v>
      </c>
      <c r="D163" s="200" t="s">
        <v>495</v>
      </c>
      <c r="E163" s="101">
        <f t="shared" si="37"/>
        <v>1400000</v>
      </c>
      <c r="F163" s="89">
        <f>F164</f>
        <v>1400000</v>
      </c>
      <c r="G163" s="89"/>
      <c r="H163" s="89"/>
      <c r="I163" s="89"/>
      <c r="J163" s="101"/>
      <c r="K163" s="89"/>
      <c r="L163" s="89"/>
      <c r="M163" s="89"/>
      <c r="N163" s="89"/>
      <c r="O163" s="89"/>
      <c r="P163" s="14">
        <f t="shared" si="31"/>
        <v>1400000</v>
      </c>
    </row>
    <row r="164" spans="1:16" s="82" customFormat="1" ht="114.75" x14ac:dyDescent="0.2">
      <c r="A164" s="248"/>
      <c r="B164" s="90"/>
      <c r="C164" s="94"/>
      <c r="D164" s="185" t="s">
        <v>469</v>
      </c>
      <c r="E164" s="15">
        <f t="shared" si="37"/>
        <v>1400000</v>
      </c>
      <c r="F164" s="13">
        <v>1400000</v>
      </c>
      <c r="G164" s="89"/>
      <c r="H164" s="89"/>
      <c r="I164" s="89"/>
      <c r="J164" s="101"/>
      <c r="K164" s="89"/>
      <c r="L164" s="89"/>
      <c r="M164" s="89"/>
      <c r="N164" s="89"/>
      <c r="O164" s="89"/>
      <c r="P164" s="14">
        <f t="shared" si="31"/>
        <v>1400000</v>
      </c>
    </row>
    <row r="165" spans="1:16" s="82" customFormat="1" ht="25.5" x14ac:dyDescent="0.2">
      <c r="A165" s="248" t="s">
        <v>491</v>
      </c>
      <c r="B165" s="90" t="s">
        <v>486</v>
      </c>
      <c r="C165" s="94" t="s">
        <v>62</v>
      </c>
      <c r="D165" s="200" t="s">
        <v>496</v>
      </c>
      <c r="E165" s="101">
        <f t="shared" si="37"/>
        <v>400000</v>
      </c>
      <c r="F165" s="89">
        <v>400000</v>
      </c>
      <c r="G165" s="89"/>
      <c r="H165" s="89"/>
      <c r="I165" s="89"/>
      <c r="J165" s="101"/>
      <c r="K165" s="89"/>
      <c r="L165" s="89"/>
      <c r="M165" s="89"/>
      <c r="N165" s="89"/>
      <c r="O165" s="89"/>
      <c r="P165" s="14">
        <f t="shared" si="31"/>
        <v>400000</v>
      </c>
    </row>
    <row r="166" spans="1:16" s="82" customFormat="1" ht="114.75" x14ac:dyDescent="0.2">
      <c r="A166" s="248"/>
      <c r="B166" s="90"/>
      <c r="C166" s="94"/>
      <c r="D166" s="185" t="s">
        <v>469</v>
      </c>
      <c r="E166" s="15">
        <f t="shared" si="37"/>
        <v>400000</v>
      </c>
      <c r="F166" s="13">
        <f>F165</f>
        <v>400000</v>
      </c>
      <c r="G166" s="89"/>
      <c r="H166" s="89"/>
      <c r="I166" s="89"/>
      <c r="J166" s="101"/>
      <c r="K166" s="89"/>
      <c r="L166" s="89"/>
      <c r="M166" s="89"/>
      <c r="N166" s="89"/>
      <c r="O166" s="89"/>
      <c r="P166" s="14">
        <f t="shared" si="31"/>
        <v>400000</v>
      </c>
    </row>
    <row r="167" spans="1:16" s="82" customFormat="1" ht="38.25" x14ac:dyDescent="0.2">
      <c r="A167" s="248" t="s">
        <v>492</v>
      </c>
      <c r="B167" s="90" t="s">
        <v>487</v>
      </c>
      <c r="C167" s="94" t="s">
        <v>62</v>
      </c>
      <c r="D167" s="200" t="s">
        <v>497</v>
      </c>
      <c r="E167" s="101">
        <f t="shared" si="37"/>
        <v>100000</v>
      </c>
      <c r="F167" s="89">
        <f>F168</f>
        <v>100000</v>
      </c>
      <c r="G167" s="89"/>
      <c r="H167" s="89"/>
      <c r="I167" s="89"/>
      <c r="J167" s="101"/>
      <c r="K167" s="89"/>
      <c r="L167" s="89"/>
      <c r="M167" s="89"/>
      <c r="N167" s="89"/>
      <c r="O167" s="89"/>
      <c r="P167" s="14">
        <f t="shared" si="31"/>
        <v>100000</v>
      </c>
    </row>
    <row r="168" spans="1:16" s="82" customFormat="1" ht="114.75" x14ac:dyDescent="0.2">
      <c r="A168" s="248"/>
      <c r="B168" s="90"/>
      <c r="C168" s="94"/>
      <c r="D168" s="185" t="s">
        <v>469</v>
      </c>
      <c r="E168" s="15">
        <f t="shared" si="37"/>
        <v>100000</v>
      </c>
      <c r="F168" s="13">
        <v>100000</v>
      </c>
      <c r="G168" s="89"/>
      <c r="H168" s="89"/>
      <c r="I168" s="89"/>
      <c r="J168" s="101"/>
      <c r="K168" s="89"/>
      <c r="L168" s="89"/>
      <c r="M168" s="89"/>
      <c r="N168" s="89"/>
      <c r="O168" s="89"/>
      <c r="P168" s="14">
        <f t="shared" si="31"/>
        <v>100000</v>
      </c>
    </row>
    <row r="169" spans="1:16" ht="25.5" x14ac:dyDescent="0.2">
      <c r="A169" s="247" t="s">
        <v>300</v>
      </c>
      <c r="B169" s="34" t="s">
        <v>167</v>
      </c>
      <c r="C169" s="34" t="s">
        <v>62</v>
      </c>
      <c r="D169" s="65" t="s">
        <v>445</v>
      </c>
      <c r="E169" s="15">
        <f>F169+I169</f>
        <v>9652600</v>
      </c>
      <c r="F169" s="13">
        <f t="shared" ref="F169:O169" si="38">SUM(F170:F171)</f>
        <v>9652600</v>
      </c>
      <c r="G169" s="13">
        <f t="shared" si="38"/>
        <v>6572000</v>
      </c>
      <c r="H169" s="13">
        <f t="shared" si="38"/>
        <v>654400</v>
      </c>
      <c r="I169" s="13">
        <f t="shared" si="38"/>
        <v>0</v>
      </c>
      <c r="J169" s="15">
        <f>K169+N169</f>
        <v>3536200</v>
      </c>
      <c r="K169" s="13">
        <f t="shared" si="38"/>
        <v>211900</v>
      </c>
      <c r="L169" s="13">
        <f t="shared" si="38"/>
        <v>14900</v>
      </c>
      <c r="M169" s="13">
        <f t="shared" si="38"/>
        <v>105200</v>
      </c>
      <c r="N169" s="13">
        <f t="shared" si="38"/>
        <v>3324300</v>
      </c>
      <c r="O169" s="13">
        <f t="shared" si="38"/>
        <v>3324300</v>
      </c>
      <c r="P169" s="14">
        <f>E169+J169</f>
        <v>13188800</v>
      </c>
    </row>
    <row r="170" spans="1:16" s="82" customFormat="1" ht="27.6" customHeight="1" x14ac:dyDescent="0.2">
      <c r="A170" s="248" t="s">
        <v>301</v>
      </c>
      <c r="B170" s="80" t="s">
        <v>54</v>
      </c>
      <c r="C170" s="80" t="s">
        <v>64</v>
      </c>
      <c r="D170" s="93" t="s">
        <v>299</v>
      </c>
      <c r="E170" s="15">
        <f>F170+I170</f>
        <v>5929900</v>
      </c>
      <c r="F170" s="89">
        <v>5929900</v>
      </c>
      <c r="G170" s="89">
        <v>4312800</v>
      </c>
      <c r="H170" s="89">
        <v>199400</v>
      </c>
      <c r="I170" s="89"/>
      <c r="J170" s="15">
        <f>K170+N170</f>
        <v>219400</v>
      </c>
      <c r="K170" s="89">
        <v>211900</v>
      </c>
      <c r="L170" s="89">
        <v>14900</v>
      </c>
      <c r="M170" s="89">
        <v>105200</v>
      </c>
      <c r="N170" s="13">
        <f>O170</f>
        <v>7500</v>
      </c>
      <c r="O170" s="89">
        <v>7500</v>
      </c>
      <c r="P170" s="14">
        <f>E170+J170</f>
        <v>6149300</v>
      </c>
    </row>
    <row r="171" spans="1:16" s="82" customFormat="1" x14ac:dyDescent="0.2">
      <c r="A171" s="248" t="s">
        <v>302</v>
      </c>
      <c r="B171" s="80" t="s">
        <v>55</v>
      </c>
      <c r="C171" s="80" t="s">
        <v>62</v>
      </c>
      <c r="D171" s="93" t="s">
        <v>446</v>
      </c>
      <c r="E171" s="15">
        <f>F171+I171</f>
        <v>3722700</v>
      </c>
      <c r="F171" s="89">
        <v>3722700</v>
      </c>
      <c r="G171" s="89">
        <v>2259200</v>
      </c>
      <c r="H171" s="89">
        <v>455000</v>
      </c>
      <c r="I171" s="89"/>
      <c r="J171" s="15">
        <f>K171+N171</f>
        <v>3316800</v>
      </c>
      <c r="K171" s="89"/>
      <c r="L171" s="89"/>
      <c r="M171" s="89"/>
      <c r="N171" s="13">
        <f>O171</f>
        <v>3316800</v>
      </c>
      <c r="O171" s="89">
        <v>3316800</v>
      </c>
      <c r="P171" s="14">
        <f>E171+J171</f>
        <v>7039500</v>
      </c>
    </row>
    <row r="172" spans="1:16" x14ac:dyDescent="0.2">
      <c r="A172" s="247" t="s">
        <v>291</v>
      </c>
      <c r="B172" s="12" t="s">
        <v>290</v>
      </c>
      <c r="C172" s="12"/>
      <c r="D172" s="17" t="s">
        <v>14</v>
      </c>
      <c r="E172" s="15">
        <f t="shared" ref="E172:E188" si="39">F172+I172</f>
        <v>1765300</v>
      </c>
      <c r="F172" s="13">
        <f t="shared" ref="F172:O172" si="40">SUM(F173:F174)</f>
        <v>1765300</v>
      </c>
      <c r="G172" s="13">
        <f t="shared" si="40"/>
        <v>1287400</v>
      </c>
      <c r="H172" s="13">
        <f t="shared" si="40"/>
        <v>90000</v>
      </c>
      <c r="I172" s="13">
        <f t="shared" si="40"/>
        <v>0</v>
      </c>
      <c r="J172" s="15">
        <f t="shared" ref="J172:J188" si="41">K172+N172</f>
        <v>16400</v>
      </c>
      <c r="K172" s="13">
        <f t="shared" si="40"/>
        <v>0</v>
      </c>
      <c r="L172" s="13">
        <f t="shared" si="40"/>
        <v>0</v>
      </c>
      <c r="M172" s="13">
        <f t="shared" si="40"/>
        <v>0</v>
      </c>
      <c r="N172" s="13">
        <f t="shared" si="40"/>
        <v>16400</v>
      </c>
      <c r="O172" s="13">
        <f t="shared" si="40"/>
        <v>16400</v>
      </c>
      <c r="P172" s="14">
        <f t="shared" si="31"/>
        <v>1781700</v>
      </c>
    </row>
    <row r="173" spans="1:16" s="76" customFormat="1" ht="25.5" x14ac:dyDescent="0.2">
      <c r="A173" s="248" t="s">
        <v>294</v>
      </c>
      <c r="B173" s="87" t="s">
        <v>293</v>
      </c>
      <c r="C173" s="87" t="s">
        <v>1</v>
      </c>
      <c r="D173" s="68" t="s">
        <v>292</v>
      </c>
      <c r="E173" s="15">
        <f t="shared" si="39"/>
        <v>1725300</v>
      </c>
      <c r="F173" s="89">
        <v>1725300</v>
      </c>
      <c r="G173" s="89">
        <v>1287400</v>
      </c>
      <c r="H173" s="89">
        <v>90000</v>
      </c>
      <c r="I173" s="89"/>
      <c r="J173" s="15">
        <f t="shared" si="41"/>
        <v>16400</v>
      </c>
      <c r="K173" s="89"/>
      <c r="L173" s="89"/>
      <c r="M173" s="89"/>
      <c r="N173" s="13">
        <f>O173</f>
        <v>16400</v>
      </c>
      <c r="O173" s="89">
        <v>16400</v>
      </c>
      <c r="P173" s="14">
        <f t="shared" ref="P173:P302" si="42">E173+J173</f>
        <v>1741700</v>
      </c>
    </row>
    <row r="174" spans="1:16" s="76" customFormat="1" x14ac:dyDescent="0.2">
      <c r="A174" s="248" t="s">
        <v>424</v>
      </c>
      <c r="B174" s="87" t="s">
        <v>423</v>
      </c>
      <c r="C174" s="87" t="s">
        <v>1</v>
      </c>
      <c r="D174" s="174" t="s">
        <v>425</v>
      </c>
      <c r="E174" s="15">
        <f t="shared" si="39"/>
        <v>40000</v>
      </c>
      <c r="F174" s="89">
        <v>40000</v>
      </c>
      <c r="G174" s="89"/>
      <c r="H174" s="89"/>
      <c r="I174" s="89"/>
      <c r="J174" s="15">
        <f t="shared" si="41"/>
        <v>0</v>
      </c>
      <c r="K174" s="89"/>
      <c r="L174" s="89"/>
      <c r="M174" s="89"/>
      <c r="N174" s="89"/>
      <c r="O174" s="89"/>
      <c r="P174" s="14">
        <f t="shared" si="42"/>
        <v>40000</v>
      </c>
    </row>
    <row r="175" spans="1:16" s="7" customFormat="1" x14ac:dyDescent="0.2">
      <c r="A175" s="247" t="s">
        <v>295</v>
      </c>
      <c r="B175" s="34" t="s">
        <v>166</v>
      </c>
      <c r="C175" s="34"/>
      <c r="D175" s="66" t="s">
        <v>160</v>
      </c>
      <c r="E175" s="15">
        <f t="shared" si="39"/>
        <v>273000</v>
      </c>
      <c r="F175" s="13">
        <f>F176</f>
        <v>273000</v>
      </c>
      <c r="G175" s="13">
        <f>G176</f>
        <v>0</v>
      </c>
      <c r="H175" s="13">
        <f>H176</f>
        <v>0</v>
      </c>
      <c r="I175" s="13">
        <f>I176</f>
        <v>0</v>
      </c>
      <c r="J175" s="15">
        <f t="shared" si="41"/>
        <v>0</v>
      </c>
      <c r="K175" s="13">
        <f>K176</f>
        <v>0</v>
      </c>
      <c r="L175" s="13">
        <f>L176</f>
        <v>0</v>
      </c>
      <c r="M175" s="13">
        <f>M176</f>
        <v>0</v>
      </c>
      <c r="N175" s="13">
        <f>N176</f>
        <v>0</v>
      </c>
      <c r="O175" s="13">
        <f>O176</f>
        <v>0</v>
      </c>
      <c r="P175" s="14">
        <f t="shared" si="42"/>
        <v>273000</v>
      </c>
    </row>
    <row r="176" spans="1:16" s="76" customFormat="1" ht="15.75" x14ac:dyDescent="0.25">
      <c r="A176" s="248" t="s">
        <v>297</v>
      </c>
      <c r="B176" s="87" t="s">
        <v>296</v>
      </c>
      <c r="C176" s="87" t="s">
        <v>1</v>
      </c>
      <c r="D176" s="103" t="s">
        <v>153</v>
      </c>
      <c r="E176" s="101">
        <f t="shared" si="39"/>
        <v>273000</v>
      </c>
      <c r="F176" s="89">
        <v>273000</v>
      </c>
      <c r="G176" s="89"/>
      <c r="H176" s="89"/>
      <c r="I176" s="89"/>
      <c r="J176" s="101">
        <f>K176+N176</f>
        <v>0</v>
      </c>
      <c r="K176" s="89"/>
      <c r="L176" s="89"/>
      <c r="M176" s="89"/>
      <c r="N176" s="89"/>
      <c r="O176" s="89"/>
      <c r="P176" s="102">
        <f>E176+J176</f>
        <v>273000</v>
      </c>
    </row>
    <row r="177" spans="1:16" hidden="1" x14ac:dyDescent="0.2">
      <c r="A177" s="247">
        <v>1513500</v>
      </c>
      <c r="B177" s="12" t="s">
        <v>25</v>
      </c>
      <c r="C177" s="12" t="s">
        <v>1</v>
      </c>
      <c r="D177" s="56" t="s">
        <v>147</v>
      </c>
      <c r="E177" s="15">
        <f t="shared" si="39"/>
        <v>0</v>
      </c>
      <c r="F177" s="13"/>
      <c r="G177" s="13"/>
      <c r="H177" s="13"/>
      <c r="I177" s="13"/>
      <c r="J177" s="15">
        <f t="shared" si="41"/>
        <v>0</v>
      </c>
      <c r="K177" s="13"/>
      <c r="L177" s="13"/>
      <c r="M177" s="13"/>
      <c r="N177" s="13"/>
      <c r="O177" s="13"/>
      <c r="P177" s="14">
        <f t="shared" si="42"/>
        <v>0</v>
      </c>
    </row>
    <row r="178" spans="1:16" ht="38.25" x14ac:dyDescent="0.2">
      <c r="A178" s="247" t="s">
        <v>298</v>
      </c>
      <c r="B178" s="34" t="s">
        <v>33</v>
      </c>
      <c r="C178" s="34" t="s">
        <v>1</v>
      </c>
      <c r="D178" s="65" t="s">
        <v>96</v>
      </c>
      <c r="E178" s="15">
        <f t="shared" si="39"/>
        <v>1060436</v>
      </c>
      <c r="F178" s="13">
        <v>1060436</v>
      </c>
      <c r="G178" s="13"/>
      <c r="H178" s="13"/>
      <c r="I178" s="13"/>
      <c r="J178" s="15">
        <f t="shared" si="41"/>
        <v>0</v>
      </c>
      <c r="K178" s="13"/>
      <c r="L178" s="13"/>
      <c r="M178" s="13"/>
      <c r="N178" s="13"/>
      <c r="O178" s="13"/>
      <c r="P178" s="14">
        <f t="shared" si="42"/>
        <v>1060436</v>
      </c>
    </row>
    <row r="179" spans="1:16" s="82" customFormat="1" x14ac:dyDescent="0.2">
      <c r="A179" s="248"/>
      <c r="B179" s="87"/>
      <c r="C179" s="87"/>
      <c r="D179" s="104" t="s">
        <v>537</v>
      </c>
      <c r="E179" s="101">
        <f>F179</f>
        <v>68436</v>
      </c>
      <c r="F179" s="89">
        <v>68436</v>
      </c>
      <c r="G179" s="89"/>
      <c r="H179" s="89"/>
      <c r="I179" s="89"/>
      <c r="J179" s="101"/>
      <c r="K179" s="89"/>
      <c r="L179" s="89"/>
      <c r="M179" s="89"/>
      <c r="N179" s="89"/>
      <c r="O179" s="89"/>
      <c r="P179" s="14">
        <f t="shared" si="42"/>
        <v>68436</v>
      </c>
    </row>
    <row r="180" spans="1:16" ht="43.5" customHeight="1" x14ac:dyDescent="0.2">
      <c r="A180" s="247" t="s">
        <v>303</v>
      </c>
      <c r="B180" s="12" t="s">
        <v>53</v>
      </c>
      <c r="C180" s="12" t="s">
        <v>62</v>
      </c>
      <c r="D180" s="56" t="s">
        <v>447</v>
      </c>
      <c r="E180" s="15">
        <f t="shared" si="39"/>
        <v>1108900</v>
      </c>
      <c r="F180" s="13">
        <v>1108900</v>
      </c>
      <c r="G180" s="13">
        <f t="shared" ref="G180:O180" si="43">SUM(G181)</f>
        <v>0</v>
      </c>
      <c r="H180" s="13">
        <f t="shared" si="43"/>
        <v>0</v>
      </c>
      <c r="I180" s="13">
        <f t="shared" si="43"/>
        <v>0</v>
      </c>
      <c r="J180" s="15">
        <f t="shared" si="41"/>
        <v>0</v>
      </c>
      <c r="K180" s="13">
        <f t="shared" si="43"/>
        <v>0</v>
      </c>
      <c r="L180" s="13">
        <f t="shared" si="43"/>
        <v>0</v>
      </c>
      <c r="M180" s="13">
        <f t="shared" si="43"/>
        <v>0</v>
      </c>
      <c r="N180" s="13">
        <f t="shared" si="43"/>
        <v>0</v>
      </c>
      <c r="O180" s="13">
        <f t="shared" si="43"/>
        <v>0</v>
      </c>
      <c r="P180" s="14">
        <f t="shared" si="42"/>
        <v>1108900</v>
      </c>
    </row>
    <row r="181" spans="1:16" s="82" customFormat="1" ht="28.9" hidden="1" customHeight="1" x14ac:dyDescent="0.2">
      <c r="A181" s="248" t="s">
        <v>448</v>
      </c>
      <c r="B181" s="80" t="s">
        <v>304</v>
      </c>
      <c r="C181" s="80" t="s">
        <v>62</v>
      </c>
      <c r="D181" s="93" t="s">
        <v>299</v>
      </c>
      <c r="E181" s="15">
        <f t="shared" si="39"/>
        <v>0</v>
      </c>
      <c r="F181" s="89"/>
      <c r="G181" s="89"/>
      <c r="H181" s="89"/>
      <c r="I181" s="89"/>
      <c r="J181" s="15">
        <f t="shared" si="41"/>
        <v>0</v>
      </c>
      <c r="K181" s="89"/>
      <c r="L181" s="89"/>
      <c r="M181" s="89"/>
      <c r="N181" s="89"/>
      <c r="O181" s="89"/>
      <c r="P181" s="14">
        <f t="shared" si="42"/>
        <v>0</v>
      </c>
    </row>
    <row r="182" spans="1:16" s="7" customFormat="1" x14ac:dyDescent="0.2">
      <c r="A182" s="247" t="s">
        <v>449</v>
      </c>
      <c r="B182" s="12" t="s">
        <v>450</v>
      </c>
      <c r="C182" s="12"/>
      <c r="D182" s="56" t="s">
        <v>18</v>
      </c>
      <c r="E182" s="15">
        <f>E183</f>
        <v>199600</v>
      </c>
      <c r="F182" s="15">
        <f t="shared" ref="F182:O182" si="44">F183</f>
        <v>199600</v>
      </c>
      <c r="G182" s="15">
        <f t="shared" si="44"/>
        <v>0</v>
      </c>
      <c r="H182" s="15">
        <f t="shared" si="44"/>
        <v>0</v>
      </c>
      <c r="I182" s="15">
        <f t="shared" si="44"/>
        <v>0</v>
      </c>
      <c r="J182" s="15">
        <f t="shared" si="44"/>
        <v>0</v>
      </c>
      <c r="K182" s="15">
        <f t="shared" si="44"/>
        <v>0</v>
      </c>
      <c r="L182" s="15">
        <f t="shared" si="44"/>
        <v>0</v>
      </c>
      <c r="M182" s="15">
        <f t="shared" si="44"/>
        <v>0</v>
      </c>
      <c r="N182" s="15">
        <f t="shared" si="44"/>
        <v>0</v>
      </c>
      <c r="O182" s="15">
        <f t="shared" si="44"/>
        <v>0</v>
      </c>
      <c r="P182" s="14">
        <f>E182+J182</f>
        <v>199600</v>
      </c>
    </row>
    <row r="183" spans="1:16" s="82" customFormat="1" ht="25.5" x14ac:dyDescent="0.2">
      <c r="A183" s="248" t="s">
        <v>451</v>
      </c>
      <c r="B183" s="80" t="s">
        <v>452</v>
      </c>
      <c r="C183" s="80" t="s">
        <v>135</v>
      </c>
      <c r="D183" s="88" t="s">
        <v>477</v>
      </c>
      <c r="E183" s="15">
        <f>F183+I183</f>
        <v>199600</v>
      </c>
      <c r="F183" s="89">
        <v>199600</v>
      </c>
      <c r="G183" s="89"/>
      <c r="H183" s="89"/>
      <c r="I183" s="89"/>
      <c r="J183" s="15">
        <f>K183+N183</f>
        <v>0</v>
      </c>
      <c r="K183" s="89"/>
      <c r="L183" s="89"/>
      <c r="M183" s="89"/>
      <c r="N183" s="89"/>
      <c r="O183" s="89"/>
      <c r="P183" s="14">
        <f>E183+J183</f>
        <v>199600</v>
      </c>
    </row>
    <row r="184" spans="1:16" x14ac:dyDescent="0.2">
      <c r="A184" s="247" t="s">
        <v>453</v>
      </c>
      <c r="B184" s="30" t="s">
        <v>454</v>
      </c>
      <c r="C184" s="30" t="s">
        <v>16</v>
      </c>
      <c r="D184" s="55" t="s">
        <v>17</v>
      </c>
      <c r="E184" s="15">
        <f t="shared" si="39"/>
        <v>352000</v>
      </c>
      <c r="F184" s="13">
        <v>352000</v>
      </c>
      <c r="G184" s="13">
        <v>144702</v>
      </c>
      <c r="H184" s="13"/>
      <c r="I184" s="13"/>
      <c r="J184" s="15">
        <f t="shared" si="41"/>
        <v>0</v>
      </c>
      <c r="K184" s="13"/>
      <c r="L184" s="13"/>
      <c r="M184" s="13"/>
      <c r="N184" s="13"/>
      <c r="O184" s="13"/>
      <c r="P184" s="14">
        <f t="shared" si="42"/>
        <v>352000</v>
      </c>
    </row>
    <row r="185" spans="1:16" hidden="1" x14ac:dyDescent="0.2">
      <c r="A185" s="247">
        <v>1518600</v>
      </c>
      <c r="B185" s="43" t="s">
        <v>30</v>
      </c>
      <c r="C185" s="44" t="s">
        <v>146</v>
      </c>
      <c r="D185" s="67" t="s">
        <v>147</v>
      </c>
      <c r="E185" s="15">
        <f t="shared" si="39"/>
        <v>0</v>
      </c>
      <c r="F185" s="13"/>
      <c r="G185" s="13"/>
      <c r="H185" s="13"/>
      <c r="I185" s="13"/>
      <c r="J185" s="15">
        <f t="shared" si="41"/>
        <v>0</v>
      </c>
      <c r="K185" s="13"/>
      <c r="L185" s="13"/>
      <c r="M185" s="13"/>
      <c r="N185" s="13"/>
      <c r="O185" s="13"/>
      <c r="P185" s="14">
        <f t="shared" si="42"/>
        <v>0</v>
      </c>
    </row>
    <row r="186" spans="1:16" ht="25.5" x14ac:dyDescent="0.2">
      <c r="A186" s="247" t="s">
        <v>576</v>
      </c>
      <c r="B186" s="43" t="s">
        <v>577</v>
      </c>
      <c r="C186" s="44"/>
      <c r="D186" s="67" t="s">
        <v>580</v>
      </c>
      <c r="E186" s="15">
        <f t="shared" si="39"/>
        <v>0</v>
      </c>
      <c r="F186" s="13"/>
      <c r="G186" s="13"/>
      <c r="H186" s="13"/>
      <c r="I186" s="13"/>
      <c r="J186" s="15">
        <f t="shared" si="41"/>
        <v>795923</v>
      </c>
      <c r="K186" s="13"/>
      <c r="L186" s="13"/>
      <c r="M186" s="13"/>
      <c r="N186" s="13">
        <f>O186</f>
        <v>795923</v>
      </c>
      <c r="O186" s="13">
        <f>O187</f>
        <v>795923</v>
      </c>
      <c r="P186" s="14">
        <f t="shared" si="42"/>
        <v>795923</v>
      </c>
    </row>
    <row r="187" spans="1:16" s="82" customFormat="1" ht="102" x14ac:dyDescent="0.2">
      <c r="A187" s="248" t="s">
        <v>578</v>
      </c>
      <c r="B187" s="337" t="s">
        <v>579</v>
      </c>
      <c r="C187" s="365" t="s">
        <v>59</v>
      </c>
      <c r="D187" s="88" t="s">
        <v>581</v>
      </c>
      <c r="E187" s="101">
        <f t="shared" si="39"/>
        <v>0</v>
      </c>
      <c r="F187" s="89"/>
      <c r="G187" s="89"/>
      <c r="H187" s="89"/>
      <c r="I187" s="89"/>
      <c r="J187" s="101">
        <f t="shared" si="41"/>
        <v>795923</v>
      </c>
      <c r="K187" s="89"/>
      <c r="L187" s="89"/>
      <c r="M187" s="89"/>
      <c r="N187" s="13">
        <f>O187</f>
        <v>795923</v>
      </c>
      <c r="O187" s="89">
        <f>O188</f>
        <v>795923</v>
      </c>
      <c r="P187" s="14">
        <f t="shared" si="42"/>
        <v>795923</v>
      </c>
    </row>
    <row r="188" spans="1:16" s="82" customFormat="1" ht="117" customHeight="1" x14ac:dyDescent="0.2">
      <c r="A188" s="248"/>
      <c r="B188" s="337"/>
      <c r="C188" s="365"/>
      <c r="D188" s="88" t="s">
        <v>582</v>
      </c>
      <c r="E188" s="101">
        <f t="shared" si="39"/>
        <v>0</v>
      </c>
      <c r="F188" s="89"/>
      <c r="G188" s="89"/>
      <c r="H188" s="89"/>
      <c r="I188" s="89"/>
      <c r="J188" s="101">
        <f t="shared" si="41"/>
        <v>795923</v>
      </c>
      <c r="K188" s="89"/>
      <c r="L188" s="89"/>
      <c r="M188" s="89"/>
      <c r="N188" s="13">
        <f>O188</f>
        <v>795923</v>
      </c>
      <c r="O188" s="89">
        <v>795923</v>
      </c>
      <c r="P188" s="14">
        <f t="shared" si="42"/>
        <v>795923</v>
      </c>
    </row>
    <row r="189" spans="1:16" s="165" customFormat="1" ht="89.25" x14ac:dyDescent="0.2">
      <c r="A189" s="250" t="s">
        <v>498</v>
      </c>
      <c r="B189" s="202" t="s">
        <v>482</v>
      </c>
      <c r="C189" s="34" t="s">
        <v>1</v>
      </c>
      <c r="D189" s="67" t="s">
        <v>499</v>
      </c>
      <c r="E189" s="15">
        <f>F189+I189</f>
        <v>1170513</v>
      </c>
      <c r="F189" s="13">
        <v>1170513</v>
      </c>
      <c r="G189" s="13"/>
      <c r="H189" s="13"/>
      <c r="I189" s="13"/>
      <c r="J189" s="15"/>
      <c r="K189" s="13"/>
      <c r="L189" s="13"/>
      <c r="M189" s="13"/>
      <c r="N189" s="13"/>
      <c r="O189" s="13"/>
      <c r="P189" s="14">
        <f t="shared" ref="P189:P195" si="45">E189+J189</f>
        <v>1170513</v>
      </c>
    </row>
    <row r="190" spans="1:16" s="165" customFormat="1" ht="89.25" x14ac:dyDescent="0.2">
      <c r="A190" s="250"/>
      <c r="B190" s="36"/>
      <c r="C190" s="30"/>
      <c r="D190" s="185" t="s">
        <v>466</v>
      </c>
      <c r="E190" s="15">
        <f>F190+I190</f>
        <v>1170513</v>
      </c>
      <c r="F190" s="13">
        <f>F189</f>
        <v>1170513</v>
      </c>
      <c r="G190" s="13"/>
      <c r="H190" s="13"/>
      <c r="I190" s="13"/>
      <c r="J190" s="15"/>
      <c r="K190" s="13"/>
      <c r="L190" s="13"/>
      <c r="M190" s="13"/>
      <c r="N190" s="13"/>
      <c r="O190" s="13"/>
      <c r="P190" s="14">
        <f t="shared" si="45"/>
        <v>1170513</v>
      </c>
    </row>
    <row r="191" spans="1:16" s="7" customFormat="1" x14ac:dyDescent="0.2">
      <c r="A191" s="247" t="s">
        <v>458</v>
      </c>
      <c r="B191" s="12" t="s">
        <v>457</v>
      </c>
      <c r="C191" s="12"/>
      <c r="D191" s="54" t="s">
        <v>289</v>
      </c>
      <c r="E191" s="15">
        <f>F191+I191</f>
        <v>3161998</v>
      </c>
      <c r="F191" s="13">
        <f>F192</f>
        <v>3161998</v>
      </c>
      <c r="G191" s="13"/>
      <c r="H191" s="13"/>
      <c r="I191" s="13"/>
      <c r="J191" s="15">
        <f>K191+N191</f>
        <v>215000</v>
      </c>
      <c r="K191" s="13"/>
      <c r="L191" s="13"/>
      <c r="M191" s="13"/>
      <c r="N191" s="13">
        <f>O191</f>
        <v>215000</v>
      </c>
      <c r="O191" s="13">
        <f>O192</f>
        <v>215000</v>
      </c>
      <c r="P191" s="14">
        <f t="shared" si="45"/>
        <v>3376998</v>
      </c>
    </row>
    <row r="192" spans="1:16" s="76" customFormat="1" x14ac:dyDescent="0.2">
      <c r="A192" s="248" t="s">
        <v>459</v>
      </c>
      <c r="B192" s="182" t="s">
        <v>456</v>
      </c>
      <c r="C192" s="80" t="s">
        <v>134</v>
      </c>
      <c r="D192" s="183" t="s">
        <v>455</v>
      </c>
      <c r="E192" s="101">
        <f>F192+I192</f>
        <v>3161998</v>
      </c>
      <c r="F192" s="89">
        <v>3161998</v>
      </c>
      <c r="G192" s="89"/>
      <c r="H192" s="89"/>
      <c r="I192" s="89"/>
      <c r="J192" s="101">
        <f>K192+N192</f>
        <v>215000</v>
      </c>
      <c r="K192" s="89"/>
      <c r="L192" s="89"/>
      <c r="M192" s="89"/>
      <c r="N192" s="89">
        <f>O192</f>
        <v>215000</v>
      </c>
      <c r="O192" s="89">
        <v>215000</v>
      </c>
      <c r="P192" s="102">
        <f t="shared" si="45"/>
        <v>3376998</v>
      </c>
    </row>
    <row r="193" spans="1:16" s="76" customFormat="1" x14ac:dyDescent="0.2">
      <c r="A193" s="248"/>
      <c r="B193" s="182"/>
      <c r="C193" s="80"/>
      <c r="D193" s="300" t="s">
        <v>537</v>
      </c>
      <c r="E193" s="101">
        <f>F193+I193</f>
        <v>225000</v>
      </c>
      <c r="F193" s="89">
        <v>225000</v>
      </c>
      <c r="G193" s="89"/>
      <c r="H193" s="89"/>
      <c r="I193" s="89"/>
      <c r="J193" s="101"/>
      <c r="K193" s="89"/>
      <c r="L193" s="89"/>
      <c r="M193" s="89"/>
      <c r="N193" s="89"/>
      <c r="O193" s="89"/>
      <c r="P193" s="102">
        <f t="shared" si="45"/>
        <v>225000</v>
      </c>
    </row>
    <row r="194" spans="1:16" s="165" customFormat="1" x14ac:dyDescent="0.2">
      <c r="A194" s="250" t="s">
        <v>510</v>
      </c>
      <c r="B194" s="219" t="s">
        <v>200</v>
      </c>
      <c r="C194" s="12"/>
      <c r="D194" s="218" t="s">
        <v>202</v>
      </c>
      <c r="E194" s="15">
        <f>E195</f>
        <v>100000</v>
      </c>
      <c r="F194" s="15">
        <f t="shared" ref="F194:O194" si="46">F195</f>
        <v>100000</v>
      </c>
      <c r="G194" s="15">
        <f t="shared" si="46"/>
        <v>0</v>
      </c>
      <c r="H194" s="15">
        <f t="shared" si="46"/>
        <v>0</v>
      </c>
      <c r="I194" s="15">
        <f t="shared" si="46"/>
        <v>0</v>
      </c>
      <c r="J194" s="15">
        <f t="shared" si="46"/>
        <v>0</v>
      </c>
      <c r="K194" s="15">
        <f t="shared" si="46"/>
        <v>0</v>
      </c>
      <c r="L194" s="15">
        <f t="shared" si="46"/>
        <v>0</v>
      </c>
      <c r="M194" s="15">
        <f t="shared" si="46"/>
        <v>0</v>
      </c>
      <c r="N194" s="15">
        <f t="shared" si="46"/>
        <v>0</v>
      </c>
      <c r="O194" s="15">
        <f t="shared" si="46"/>
        <v>0</v>
      </c>
      <c r="P194" s="14">
        <f t="shared" si="45"/>
        <v>100000</v>
      </c>
    </row>
    <row r="195" spans="1:16" s="76" customFormat="1" x14ac:dyDescent="0.2">
      <c r="A195" s="248" t="s">
        <v>511</v>
      </c>
      <c r="B195" s="182" t="s">
        <v>204</v>
      </c>
      <c r="C195" s="80" t="s">
        <v>139</v>
      </c>
      <c r="D195" s="213" t="s">
        <v>205</v>
      </c>
      <c r="E195" s="101">
        <f>F195+I195</f>
        <v>100000</v>
      </c>
      <c r="F195" s="89">
        <v>100000</v>
      </c>
      <c r="G195" s="89"/>
      <c r="H195" s="89"/>
      <c r="I195" s="89"/>
      <c r="J195" s="101">
        <f>K195+N195</f>
        <v>0</v>
      </c>
      <c r="K195" s="89"/>
      <c r="L195" s="89"/>
      <c r="M195" s="89"/>
      <c r="N195" s="89"/>
      <c r="O195" s="89"/>
      <c r="P195" s="102">
        <f t="shared" si="45"/>
        <v>100000</v>
      </c>
    </row>
    <row r="196" spans="1:16" x14ac:dyDescent="0.2">
      <c r="A196" s="245" t="s">
        <v>188</v>
      </c>
      <c r="B196" s="26"/>
      <c r="C196" s="27"/>
      <c r="D196" s="51" t="s">
        <v>67</v>
      </c>
      <c r="E196" s="10">
        <f>E197</f>
        <v>2126400</v>
      </c>
      <c r="F196" s="10">
        <f t="shared" ref="F196:O196" si="47">F197</f>
        <v>2126400</v>
      </c>
      <c r="G196" s="10">
        <f t="shared" si="47"/>
        <v>1364000</v>
      </c>
      <c r="H196" s="10">
        <f t="shared" si="47"/>
        <v>52800</v>
      </c>
      <c r="I196" s="10">
        <f t="shared" si="47"/>
        <v>0</v>
      </c>
      <c r="J196" s="10">
        <f t="shared" si="47"/>
        <v>433547</v>
      </c>
      <c r="K196" s="10">
        <f t="shared" si="47"/>
        <v>0</v>
      </c>
      <c r="L196" s="10">
        <f t="shared" si="47"/>
        <v>0</v>
      </c>
      <c r="M196" s="10">
        <f t="shared" si="47"/>
        <v>0</v>
      </c>
      <c r="N196" s="10">
        <f t="shared" si="47"/>
        <v>433547</v>
      </c>
      <c r="O196" s="10">
        <f t="shared" si="47"/>
        <v>433547</v>
      </c>
      <c r="P196" s="14">
        <f t="shared" si="42"/>
        <v>2559947</v>
      </c>
    </row>
    <row r="197" spans="1:16" x14ac:dyDescent="0.2">
      <c r="A197" s="247" t="s">
        <v>305</v>
      </c>
      <c r="B197" s="28"/>
      <c r="C197" s="27"/>
      <c r="D197" s="52" t="s">
        <v>67</v>
      </c>
      <c r="E197" s="10">
        <f>E198+E200+E199</f>
        <v>2126400</v>
      </c>
      <c r="F197" s="10">
        <f t="shared" ref="F197:O197" si="48">F198+F200+F199</f>
        <v>2126400</v>
      </c>
      <c r="G197" s="10">
        <f t="shared" si="48"/>
        <v>1364000</v>
      </c>
      <c r="H197" s="10">
        <f t="shared" si="48"/>
        <v>52800</v>
      </c>
      <c r="I197" s="10">
        <f t="shared" si="48"/>
        <v>0</v>
      </c>
      <c r="J197" s="10">
        <f t="shared" si="48"/>
        <v>433547</v>
      </c>
      <c r="K197" s="10">
        <f t="shared" si="48"/>
        <v>0</v>
      </c>
      <c r="L197" s="10">
        <f t="shared" si="48"/>
        <v>0</v>
      </c>
      <c r="M197" s="10">
        <f t="shared" si="48"/>
        <v>0</v>
      </c>
      <c r="N197" s="10">
        <f t="shared" si="48"/>
        <v>433547</v>
      </c>
      <c r="O197" s="10">
        <f t="shared" si="48"/>
        <v>433547</v>
      </c>
      <c r="P197" s="10">
        <f>P198+P200+P199</f>
        <v>2559947</v>
      </c>
    </row>
    <row r="198" spans="1:16" s="7" customFormat="1" ht="25.5" x14ac:dyDescent="0.2">
      <c r="A198" s="252" t="s">
        <v>306</v>
      </c>
      <c r="B198" s="112" t="s">
        <v>208</v>
      </c>
      <c r="C198" s="112" t="s">
        <v>133</v>
      </c>
      <c r="D198" s="53" t="s">
        <v>207</v>
      </c>
      <c r="E198" s="15">
        <f>F198+I198</f>
        <v>1856400</v>
      </c>
      <c r="F198" s="13">
        <v>1856400</v>
      </c>
      <c r="G198" s="13">
        <v>1364000</v>
      </c>
      <c r="H198" s="13">
        <v>52800</v>
      </c>
      <c r="I198" s="13"/>
      <c r="J198" s="15">
        <f>K198+N198</f>
        <v>0</v>
      </c>
      <c r="K198" s="13"/>
      <c r="L198" s="13"/>
      <c r="M198" s="13"/>
      <c r="N198" s="13">
        <f>O198</f>
        <v>0</v>
      </c>
      <c r="O198" s="13"/>
      <c r="P198" s="14">
        <f t="shared" si="42"/>
        <v>1856400</v>
      </c>
    </row>
    <row r="199" spans="1:16" s="7" customFormat="1" ht="38.25" x14ac:dyDescent="0.2">
      <c r="A199" s="259" t="s">
        <v>516</v>
      </c>
      <c r="B199" s="208" t="s">
        <v>59</v>
      </c>
      <c r="C199" s="208" t="s">
        <v>149</v>
      </c>
      <c r="D199" s="220" t="s">
        <v>515</v>
      </c>
      <c r="E199" s="15">
        <f>F199+I199</f>
        <v>220000</v>
      </c>
      <c r="F199" s="221">
        <v>220000</v>
      </c>
      <c r="G199" s="221"/>
      <c r="H199" s="221"/>
      <c r="I199" s="221"/>
      <c r="J199" s="15">
        <f>K199+N199</f>
        <v>433547</v>
      </c>
      <c r="K199" s="221"/>
      <c r="L199" s="221"/>
      <c r="M199" s="221"/>
      <c r="N199" s="13">
        <f>O199</f>
        <v>433547</v>
      </c>
      <c r="O199" s="221">
        <v>433547</v>
      </c>
      <c r="P199" s="14">
        <f t="shared" si="42"/>
        <v>653547</v>
      </c>
    </row>
    <row r="200" spans="1:16" s="7" customFormat="1" ht="15.75" x14ac:dyDescent="0.25">
      <c r="A200" s="260" t="s">
        <v>307</v>
      </c>
      <c r="B200" s="222" t="s">
        <v>181</v>
      </c>
      <c r="C200" s="223"/>
      <c r="D200" s="115" t="s">
        <v>179</v>
      </c>
      <c r="E200" s="113">
        <f>E201</f>
        <v>50000</v>
      </c>
      <c r="F200" s="113">
        <f t="shared" ref="F200:O200" si="49">F201</f>
        <v>50000</v>
      </c>
      <c r="G200" s="113">
        <f t="shared" si="49"/>
        <v>0</v>
      </c>
      <c r="H200" s="113">
        <f t="shared" si="49"/>
        <v>0</v>
      </c>
      <c r="I200" s="113">
        <f t="shared" si="49"/>
        <v>0</v>
      </c>
      <c r="J200" s="113">
        <f t="shared" si="49"/>
        <v>0</v>
      </c>
      <c r="K200" s="113">
        <f t="shared" si="49"/>
        <v>0</v>
      </c>
      <c r="L200" s="113">
        <f t="shared" si="49"/>
        <v>0</v>
      </c>
      <c r="M200" s="113">
        <f t="shared" si="49"/>
        <v>0</v>
      </c>
      <c r="N200" s="113">
        <f t="shared" si="49"/>
        <v>0</v>
      </c>
      <c r="O200" s="113">
        <f t="shared" si="49"/>
        <v>0</v>
      </c>
      <c r="P200" s="14">
        <f t="shared" si="42"/>
        <v>50000</v>
      </c>
    </row>
    <row r="201" spans="1:16" s="76" customFormat="1" ht="15.75" x14ac:dyDescent="0.25">
      <c r="A201" s="248" t="s">
        <v>308</v>
      </c>
      <c r="B201" s="98" t="s">
        <v>182</v>
      </c>
      <c r="C201" s="117" t="s">
        <v>1</v>
      </c>
      <c r="D201" s="116" t="s">
        <v>180</v>
      </c>
      <c r="E201" s="118">
        <f>F201</f>
        <v>50000</v>
      </c>
      <c r="F201" s="89">
        <v>50000</v>
      </c>
      <c r="G201" s="89"/>
      <c r="H201" s="89"/>
      <c r="I201" s="89"/>
      <c r="J201" s="101"/>
      <c r="K201" s="89"/>
      <c r="L201" s="89"/>
      <c r="M201" s="89"/>
      <c r="N201" s="89"/>
      <c r="O201" s="89"/>
      <c r="P201" s="14">
        <f t="shared" si="42"/>
        <v>50000</v>
      </c>
    </row>
    <row r="202" spans="1:16" s="7" customFormat="1" x14ac:dyDescent="0.2">
      <c r="A202" s="245">
        <v>1000000</v>
      </c>
      <c r="B202" s="39"/>
      <c r="C202" s="40"/>
      <c r="D202" s="114" t="s">
        <v>68</v>
      </c>
      <c r="E202" s="33">
        <f>E203</f>
        <v>33044761</v>
      </c>
      <c r="F202" s="33">
        <f t="shared" ref="F202:O202" si="50">F203</f>
        <v>33044761</v>
      </c>
      <c r="G202" s="33">
        <f t="shared" si="50"/>
        <v>21512210</v>
      </c>
      <c r="H202" s="33">
        <f t="shared" si="50"/>
        <v>2624200</v>
      </c>
      <c r="I202" s="33">
        <f t="shared" si="50"/>
        <v>0</v>
      </c>
      <c r="J202" s="33">
        <f t="shared" si="50"/>
        <v>6307939</v>
      </c>
      <c r="K202" s="33">
        <f t="shared" si="50"/>
        <v>1930100</v>
      </c>
      <c r="L202" s="33">
        <f t="shared" si="50"/>
        <v>783000</v>
      </c>
      <c r="M202" s="33">
        <f t="shared" si="50"/>
        <v>233800</v>
      </c>
      <c r="N202" s="33">
        <f t="shared" si="50"/>
        <v>4377839</v>
      </c>
      <c r="O202" s="33">
        <f t="shared" si="50"/>
        <v>4377839</v>
      </c>
      <c r="P202" s="14">
        <f t="shared" si="42"/>
        <v>39352700</v>
      </c>
    </row>
    <row r="203" spans="1:16" s="7" customFormat="1" x14ac:dyDescent="0.2">
      <c r="A203" s="247" t="s">
        <v>309</v>
      </c>
      <c r="B203" s="36"/>
      <c r="C203" s="40"/>
      <c r="D203" s="68" t="s">
        <v>117</v>
      </c>
      <c r="E203" s="33">
        <f t="shared" ref="E203:O203" si="51">SUM(E204:E209)</f>
        <v>33044761</v>
      </c>
      <c r="F203" s="33">
        <f t="shared" si="51"/>
        <v>33044761</v>
      </c>
      <c r="G203" s="33">
        <f t="shared" si="51"/>
        <v>21512210</v>
      </c>
      <c r="H203" s="33">
        <f t="shared" si="51"/>
        <v>2624200</v>
      </c>
      <c r="I203" s="33">
        <f t="shared" si="51"/>
        <v>0</v>
      </c>
      <c r="J203" s="33">
        <f t="shared" si="51"/>
        <v>6307939</v>
      </c>
      <c r="K203" s="33">
        <f t="shared" si="51"/>
        <v>1930100</v>
      </c>
      <c r="L203" s="33">
        <f t="shared" si="51"/>
        <v>783000</v>
      </c>
      <c r="M203" s="33">
        <f t="shared" si="51"/>
        <v>233800</v>
      </c>
      <c r="N203" s="33">
        <f t="shared" si="51"/>
        <v>4377839</v>
      </c>
      <c r="O203" s="33">
        <f t="shared" si="51"/>
        <v>4377839</v>
      </c>
      <c r="P203" s="14">
        <f t="shared" si="42"/>
        <v>39352700</v>
      </c>
    </row>
    <row r="204" spans="1:16" s="7" customFormat="1" ht="25.5" x14ac:dyDescent="0.2">
      <c r="A204" s="247" t="s">
        <v>310</v>
      </c>
      <c r="B204" s="29" t="s">
        <v>208</v>
      </c>
      <c r="C204" s="29" t="s">
        <v>133</v>
      </c>
      <c r="D204" s="53" t="s">
        <v>207</v>
      </c>
      <c r="E204" s="15">
        <f t="shared" ref="E204:E211" si="52">F204+I204</f>
        <v>1094961</v>
      </c>
      <c r="F204" s="13">
        <v>1094961</v>
      </c>
      <c r="G204" s="13">
        <v>737710</v>
      </c>
      <c r="H204" s="13">
        <v>23200</v>
      </c>
      <c r="I204" s="13"/>
      <c r="J204" s="15">
        <f t="shared" ref="J204:J211" si="53">K204+N204</f>
        <v>397839</v>
      </c>
      <c r="K204" s="13"/>
      <c r="L204" s="13"/>
      <c r="M204" s="13"/>
      <c r="N204" s="13">
        <f t="shared" ref="N204:N211" si="54">O204</f>
        <v>397839</v>
      </c>
      <c r="O204" s="13">
        <v>397839</v>
      </c>
      <c r="P204" s="14">
        <f t="shared" si="42"/>
        <v>1492800</v>
      </c>
    </row>
    <row r="205" spans="1:16" ht="25.5" x14ac:dyDescent="0.2">
      <c r="A205" s="247" t="s">
        <v>321</v>
      </c>
      <c r="B205" s="30" t="s">
        <v>320</v>
      </c>
      <c r="C205" s="30" t="s">
        <v>151</v>
      </c>
      <c r="D205" s="56" t="s">
        <v>319</v>
      </c>
      <c r="E205" s="15">
        <f>F205+I205</f>
        <v>13988400</v>
      </c>
      <c r="F205" s="13">
        <v>13988400</v>
      </c>
      <c r="G205" s="13">
        <v>10615200</v>
      </c>
      <c r="H205" s="13">
        <v>658000</v>
      </c>
      <c r="I205" s="13"/>
      <c r="J205" s="15">
        <f>K205+N205</f>
        <v>1953100</v>
      </c>
      <c r="K205" s="13">
        <v>1290000</v>
      </c>
      <c r="L205" s="13">
        <v>730000</v>
      </c>
      <c r="M205" s="13">
        <v>16500</v>
      </c>
      <c r="N205" s="13">
        <f>O205</f>
        <v>663100</v>
      </c>
      <c r="O205" s="13">
        <v>663100</v>
      </c>
      <c r="P205" s="14">
        <f>E205+J205</f>
        <v>15941500</v>
      </c>
    </row>
    <row r="206" spans="1:16" x14ac:dyDescent="0.2">
      <c r="A206" s="247" t="s">
        <v>313</v>
      </c>
      <c r="B206" s="30" t="s">
        <v>312</v>
      </c>
      <c r="C206" s="30" t="s">
        <v>69</v>
      </c>
      <c r="D206" s="56" t="s">
        <v>311</v>
      </c>
      <c r="E206" s="15">
        <f t="shared" si="52"/>
        <v>4652800</v>
      </c>
      <c r="F206" s="13">
        <v>4652800</v>
      </c>
      <c r="G206" s="13">
        <v>3239100</v>
      </c>
      <c r="H206" s="13">
        <v>332100</v>
      </c>
      <c r="I206" s="13"/>
      <c r="J206" s="15">
        <f t="shared" si="53"/>
        <v>198644</v>
      </c>
      <c r="K206" s="13"/>
      <c r="L206" s="13"/>
      <c r="M206" s="13"/>
      <c r="N206" s="13">
        <f t="shared" si="54"/>
        <v>198644</v>
      </c>
      <c r="O206" s="13">
        <v>198644</v>
      </c>
      <c r="P206" s="14">
        <f t="shared" si="42"/>
        <v>4851444</v>
      </c>
    </row>
    <row r="207" spans="1:16" x14ac:dyDescent="0.2">
      <c r="A207" s="247" t="s">
        <v>316</v>
      </c>
      <c r="B207" s="12" t="s">
        <v>315</v>
      </c>
      <c r="C207" s="12" t="s">
        <v>69</v>
      </c>
      <c r="D207" s="64" t="s">
        <v>314</v>
      </c>
      <c r="E207" s="15">
        <f>F207+I207</f>
        <v>2647800</v>
      </c>
      <c r="F207" s="13">
        <v>2647800</v>
      </c>
      <c r="G207" s="13">
        <v>1693600</v>
      </c>
      <c r="H207" s="13">
        <v>357500</v>
      </c>
      <c r="I207" s="13"/>
      <c r="J207" s="15">
        <f t="shared" si="53"/>
        <v>1078456</v>
      </c>
      <c r="K207" s="13">
        <v>35100</v>
      </c>
      <c r="L207" s="13">
        <v>3000</v>
      </c>
      <c r="M207" s="13">
        <v>7300</v>
      </c>
      <c r="N207" s="13">
        <f t="shared" si="54"/>
        <v>1043356</v>
      </c>
      <c r="O207" s="13">
        <v>1043356</v>
      </c>
      <c r="P207" s="14">
        <f t="shared" si="42"/>
        <v>3726256</v>
      </c>
    </row>
    <row r="208" spans="1:16" ht="25.5" x14ac:dyDescent="0.2">
      <c r="A208" s="247" t="s">
        <v>318</v>
      </c>
      <c r="B208" s="30" t="s">
        <v>56</v>
      </c>
      <c r="C208" s="30" t="s">
        <v>70</v>
      </c>
      <c r="D208" s="60" t="s">
        <v>317</v>
      </c>
      <c r="E208" s="15">
        <f t="shared" si="52"/>
        <v>6551900</v>
      </c>
      <c r="F208" s="13">
        <v>6551900</v>
      </c>
      <c r="G208" s="13">
        <v>3972700</v>
      </c>
      <c r="H208" s="13">
        <v>1218500</v>
      </c>
      <c r="I208" s="13"/>
      <c r="J208" s="15">
        <f t="shared" si="53"/>
        <v>2470200</v>
      </c>
      <c r="K208" s="13">
        <v>605000</v>
      </c>
      <c r="L208" s="13">
        <v>50000</v>
      </c>
      <c r="M208" s="13">
        <v>210000</v>
      </c>
      <c r="N208" s="13">
        <f t="shared" si="54"/>
        <v>1865200</v>
      </c>
      <c r="O208" s="13">
        <v>1865200</v>
      </c>
      <c r="P208" s="14">
        <f t="shared" si="42"/>
        <v>9022100</v>
      </c>
    </row>
    <row r="209" spans="1:16" x14ac:dyDescent="0.2">
      <c r="A209" s="247" t="s">
        <v>324</v>
      </c>
      <c r="B209" s="30" t="s">
        <v>323</v>
      </c>
      <c r="C209" s="30"/>
      <c r="D209" s="56" t="s">
        <v>322</v>
      </c>
      <c r="E209" s="15">
        <f t="shared" si="52"/>
        <v>4108900</v>
      </c>
      <c r="F209" s="13">
        <f>F210+F211</f>
        <v>4108900</v>
      </c>
      <c r="G209" s="13">
        <f>G210+G211</f>
        <v>1253900</v>
      </c>
      <c r="H209" s="13">
        <f>H210+H211</f>
        <v>34900</v>
      </c>
      <c r="I209" s="13">
        <f>I210+I211</f>
        <v>0</v>
      </c>
      <c r="J209" s="15">
        <f t="shared" si="53"/>
        <v>209700</v>
      </c>
      <c r="K209" s="13">
        <f>K210+K211</f>
        <v>0</v>
      </c>
      <c r="L209" s="13">
        <f>L210+L211</f>
        <v>0</v>
      </c>
      <c r="M209" s="13">
        <f>M210+M211</f>
        <v>0</v>
      </c>
      <c r="N209" s="13">
        <f t="shared" si="54"/>
        <v>209700</v>
      </c>
      <c r="O209" s="13">
        <f>O210+O211</f>
        <v>209700</v>
      </c>
      <c r="P209" s="14">
        <f t="shared" si="42"/>
        <v>4318600</v>
      </c>
    </row>
    <row r="210" spans="1:16" s="82" customFormat="1" x14ac:dyDescent="0.2">
      <c r="A210" s="248" t="s">
        <v>462</v>
      </c>
      <c r="B210" s="184" t="s">
        <v>460</v>
      </c>
      <c r="C210" s="94" t="s">
        <v>71</v>
      </c>
      <c r="D210" s="93" t="s">
        <v>464</v>
      </c>
      <c r="E210" s="101">
        <f t="shared" si="52"/>
        <v>1698900</v>
      </c>
      <c r="F210" s="89">
        <v>1698900</v>
      </c>
      <c r="G210" s="89">
        <v>1253900</v>
      </c>
      <c r="H210" s="89">
        <v>34900</v>
      </c>
      <c r="I210" s="89"/>
      <c r="J210" s="101">
        <f t="shared" si="53"/>
        <v>209700</v>
      </c>
      <c r="K210" s="89"/>
      <c r="L210" s="89"/>
      <c r="M210" s="89"/>
      <c r="N210" s="89">
        <f t="shared" si="54"/>
        <v>209700</v>
      </c>
      <c r="O210" s="89">
        <v>209700</v>
      </c>
      <c r="P210" s="102">
        <f t="shared" si="42"/>
        <v>1908600</v>
      </c>
    </row>
    <row r="211" spans="1:16" s="82" customFormat="1" x14ac:dyDescent="0.2">
      <c r="A211" s="248" t="s">
        <v>463</v>
      </c>
      <c r="B211" s="184" t="s">
        <v>461</v>
      </c>
      <c r="C211" s="94" t="s">
        <v>71</v>
      </c>
      <c r="D211" s="93" t="s">
        <v>465</v>
      </c>
      <c r="E211" s="101">
        <f t="shared" si="52"/>
        <v>2410000</v>
      </c>
      <c r="F211" s="89">
        <v>2410000</v>
      </c>
      <c r="G211" s="89"/>
      <c r="H211" s="89"/>
      <c r="I211" s="89"/>
      <c r="J211" s="101">
        <f t="shared" si="53"/>
        <v>0</v>
      </c>
      <c r="K211" s="89"/>
      <c r="L211" s="89"/>
      <c r="M211" s="89"/>
      <c r="N211" s="89">
        <f t="shared" si="54"/>
        <v>0</v>
      </c>
      <c r="O211" s="89"/>
      <c r="P211" s="102">
        <f t="shared" si="42"/>
        <v>2410000</v>
      </c>
    </row>
    <row r="212" spans="1:16" s="162" customFormat="1" ht="25.5" x14ac:dyDescent="0.2">
      <c r="A212" s="245">
        <v>1100000</v>
      </c>
      <c r="B212" s="26"/>
      <c r="C212" s="186"/>
      <c r="D212" s="51" t="s">
        <v>0</v>
      </c>
      <c r="E212" s="10">
        <f>E213</f>
        <v>14109600</v>
      </c>
      <c r="F212" s="10">
        <f t="shared" ref="F212:P212" si="55">F213</f>
        <v>14109600</v>
      </c>
      <c r="G212" s="10">
        <f t="shared" si="55"/>
        <v>7981900</v>
      </c>
      <c r="H212" s="10">
        <f t="shared" si="55"/>
        <v>1246800</v>
      </c>
      <c r="I212" s="10">
        <f t="shared" si="55"/>
        <v>0</v>
      </c>
      <c r="J212" s="10">
        <f t="shared" si="55"/>
        <v>3642100</v>
      </c>
      <c r="K212" s="10">
        <f t="shared" si="55"/>
        <v>350000</v>
      </c>
      <c r="L212" s="10">
        <f t="shared" si="55"/>
        <v>0</v>
      </c>
      <c r="M212" s="10">
        <f t="shared" si="55"/>
        <v>159000</v>
      </c>
      <c r="N212" s="10">
        <f t="shared" si="55"/>
        <v>3292100</v>
      </c>
      <c r="O212" s="10">
        <f t="shared" si="55"/>
        <v>3292100</v>
      </c>
      <c r="P212" s="10">
        <f t="shared" si="55"/>
        <v>17751700</v>
      </c>
    </row>
    <row r="213" spans="1:16" s="162" customFormat="1" ht="18.75" customHeight="1" x14ac:dyDescent="0.2">
      <c r="A213" s="250">
        <v>1110000</v>
      </c>
      <c r="B213" s="28"/>
      <c r="C213" s="186"/>
      <c r="D213" s="52" t="s">
        <v>0</v>
      </c>
      <c r="E213" s="10">
        <f>E214+E215+E217+E222+E224+E220+E226</f>
        <v>14109600</v>
      </c>
      <c r="F213" s="10">
        <f t="shared" ref="F213:O213" si="56">F214+F215+F217+F222+F224+F220+F226</f>
        <v>14109600</v>
      </c>
      <c r="G213" s="10">
        <f t="shared" si="56"/>
        <v>7981900</v>
      </c>
      <c r="H213" s="10">
        <f t="shared" si="56"/>
        <v>1246800</v>
      </c>
      <c r="I213" s="10">
        <f t="shared" si="56"/>
        <v>0</v>
      </c>
      <c r="J213" s="10">
        <f t="shared" si="56"/>
        <v>3642100</v>
      </c>
      <c r="K213" s="10">
        <f t="shared" si="56"/>
        <v>350000</v>
      </c>
      <c r="L213" s="10">
        <f t="shared" si="56"/>
        <v>0</v>
      </c>
      <c r="M213" s="10">
        <f t="shared" si="56"/>
        <v>159000</v>
      </c>
      <c r="N213" s="10">
        <f t="shared" si="56"/>
        <v>3292100</v>
      </c>
      <c r="O213" s="10">
        <f t="shared" si="56"/>
        <v>3292100</v>
      </c>
      <c r="P213" s="10">
        <f>P214+P215+P217+P222+P224+P220+P226</f>
        <v>17751700</v>
      </c>
    </row>
    <row r="214" spans="1:16" s="165" customFormat="1" ht="25.5" x14ac:dyDescent="0.2">
      <c r="A214" s="250" t="s">
        <v>325</v>
      </c>
      <c r="B214" s="29" t="s">
        <v>208</v>
      </c>
      <c r="C214" s="187" t="s">
        <v>133</v>
      </c>
      <c r="D214" s="53" t="s">
        <v>207</v>
      </c>
      <c r="E214" s="15">
        <f t="shared" ref="E214:E228" si="57">F214+I214</f>
        <v>1581700</v>
      </c>
      <c r="F214" s="13">
        <v>1581700</v>
      </c>
      <c r="G214" s="13">
        <v>1108500</v>
      </c>
      <c r="H214" s="13">
        <v>60100</v>
      </c>
      <c r="I214" s="13"/>
      <c r="J214" s="15">
        <f>K214+N214</f>
        <v>33500</v>
      </c>
      <c r="K214" s="13"/>
      <c r="L214" s="13"/>
      <c r="M214" s="13"/>
      <c r="N214" s="13">
        <f>O214</f>
        <v>33500</v>
      </c>
      <c r="O214" s="13">
        <v>33500</v>
      </c>
      <c r="P214" s="14">
        <f t="shared" ref="P214:P228" si="58">E214+J214</f>
        <v>1615200</v>
      </c>
    </row>
    <row r="215" spans="1:16" s="165" customFormat="1" x14ac:dyDescent="0.2">
      <c r="A215" s="250" t="s">
        <v>326</v>
      </c>
      <c r="B215" s="34" t="s">
        <v>166</v>
      </c>
      <c r="C215" s="188"/>
      <c r="D215" s="66" t="s">
        <v>160</v>
      </c>
      <c r="E215" s="15">
        <f t="shared" si="57"/>
        <v>296300</v>
      </c>
      <c r="F215" s="13">
        <f>F216</f>
        <v>296300</v>
      </c>
      <c r="G215" s="13"/>
      <c r="H215" s="13"/>
      <c r="I215" s="13"/>
      <c r="J215" s="15">
        <f t="shared" ref="J215:J228" si="59">K215+N215</f>
        <v>0</v>
      </c>
      <c r="K215" s="13"/>
      <c r="L215" s="13"/>
      <c r="M215" s="13"/>
      <c r="N215" s="13">
        <f t="shared" ref="N215:N228" si="60">O215</f>
        <v>0</v>
      </c>
      <c r="O215" s="13"/>
      <c r="P215" s="14">
        <f t="shared" si="58"/>
        <v>296300</v>
      </c>
    </row>
    <row r="216" spans="1:16" s="76" customFormat="1" ht="15.75" customHeight="1" x14ac:dyDescent="0.2">
      <c r="A216" s="248" t="s">
        <v>327</v>
      </c>
      <c r="B216" s="87" t="s">
        <v>296</v>
      </c>
      <c r="C216" s="189" t="s">
        <v>1</v>
      </c>
      <c r="D216" s="190" t="s">
        <v>153</v>
      </c>
      <c r="E216" s="101">
        <f t="shared" si="57"/>
        <v>296300</v>
      </c>
      <c r="F216" s="89">
        <v>296300</v>
      </c>
      <c r="G216" s="89"/>
      <c r="H216" s="89"/>
      <c r="I216" s="89"/>
      <c r="J216" s="15">
        <f t="shared" si="59"/>
        <v>0</v>
      </c>
      <c r="K216" s="89"/>
      <c r="L216" s="89"/>
      <c r="M216" s="89"/>
      <c r="N216" s="13">
        <f t="shared" si="60"/>
        <v>0</v>
      </c>
      <c r="O216" s="89"/>
      <c r="P216" s="102">
        <f t="shared" si="58"/>
        <v>296300</v>
      </c>
    </row>
    <row r="217" spans="1:16" s="165" customFormat="1" ht="15.75" customHeight="1" x14ac:dyDescent="0.2">
      <c r="A217" s="250">
        <v>1115010</v>
      </c>
      <c r="B217" s="34" t="s">
        <v>161</v>
      </c>
      <c r="C217" s="188"/>
      <c r="D217" s="65" t="s">
        <v>19</v>
      </c>
      <c r="E217" s="15">
        <f t="shared" si="57"/>
        <v>811690</v>
      </c>
      <c r="F217" s="13">
        <f>SUM(F218:F219)</f>
        <v>811690</v>
      </c>
      <c r="G217" s="13">
        <f>SUM(G218:G219)</f>
        <v>0</v>
      </c>
      <c r="H217" s="13">
        <f>SUM(H218:H219)</f>
        <v>0</v>
      </c>
      <c r="I217" s="13">
        <f>SUM(I218:I219)</f>
        <v>0</v>
      </c>
      <c r="J217" s="15">
        <f t="shared" si="59"/>
        <v>0</v>
      </c>
      <c r="K217" s="13">
        <f>SUM(K218:K219)</f>
        <v>0</v>
      </c>
      <c r="L217" s="13">
        <f>SUM(L218:L219)</f>
        <v>0</v>
      </c>
      <c r="M217" s="13">
        <f>SUM(M218:M219)</f>
        <v>0</v>
      </c>
      <c r="N217" s="13">
        <f t="shared" si="60"/>
        <v>0</v>
      </c>
      <c r="O217" s="13">
        <f>SUM(O218:O219)</f>
        <v>0</v>
      </c>
      <c r="P217" s="14">
        <f t="shared" si="58"/>
        <v>811690</v>
      </c>
    </row>
    <row r="218" spans="1:16" s="76" customFormat="1" ht="15.75" customHeight="1" x14ac:dyDescent="0.2">
      <c r="A218" s="248">
        <v>1115011</v>
      </c>
      <c r="B218" s="87" t="s">
        <v>34</v>
      </c>
      <c r="C218" s="189" t="s">
        <v>2</v>
      </c>
      <c r="D218" s="88" t="s">
        <v>97</v>
      </c>
      <c r="E218" s="101">
        <f t="shared" si="57"/>
        <v>495940</v>
      </c>
      <c r="F218" s="89">
        <v>495940</v>
      </c>
      <c r="G218" s="89"/>
      <c r="H218" s="89"/>
      <c r="I218" s="89"/>
      <c r="J218" s="15">
        <f t="shared" si="59"/>
        <v>0</v>
      </c>
      <c r="K218" s="89"/>
      <c r="L218" s="89"/>
      <c r="M218" s="89"/>
      <c r="N218" s="13">
        <f t="shared" si="60"/>
        <v>0</v>
      </c>
      <c r="O218" s="89"/>
      <c r="P218" s="14">
        <f t="shared" si="58"/>
        <v>495940</v>
      </c>
    </row>
    <row r="219" spans="1:16" s="76" customFormat="1" ht="15.75" customHeight="1" x14ac:dyDescent="0.2">
      <c r="A219" s="248">
        <v>1115012</v>
      </c>
      <c r="B219" s="87" t="s">
        <v>13</v>
      </c>
      <c r="C219" s="189" t="s">
        <v>2</v>
      </c>
      <c r="D219" s="191" t="s">
        <v>12</v>
      </c>
      <c r="E219" s="101">
        <f t="shared" si="57"/>
        <v>315750</v>
      </c>
      <c r="F219" s="89">
        <v>315750</v>
      </c>
      <c r="G219" s="89"/>
      <c r="H219" s="89"/>
      <c r="I219" s="89"/>
      <c r="J219" s="15">
        <f t="shared" si="59"/>
        <v>0</v>
      </c>
      <c r="K219" s="89"/>
      <c r="L219" s="89"/>
      <c r="M219" s="89"/>
      <c r="N219" s="13">
        <f t="shared" si="60"/>
        <v>0</v>
      </c>
      <c r="O219" s="89"/>
      <c r="P219" s="14">
        <f t="shared" si="58"/>
        <v>315750</v>
      </c>
    </row>
    <row r="220" spans="1:16" s="165" customFormat="1" ht="15.75" customHeight="1" x14ac:dyDescent="0.2">
      <c r="A220" s="250" t="s">
        <v>419</v>
      </c>
      <c r="B220" s="34" t="s">
        <v>420</v>
      </c>
      <c r="C220" s="192"/>
      <c r="D220" s="193" t="s">
        <v>478</v>
      </c>
      <c r="E220" s="15">
        <f t="shared" si="57"/>
        <v>8310</v>
      </c>
      <c r="F220" s="13">
        <f>F221</f>
        <v>8310</v>
      </c>
      <c r="G220" s="13">
        <f>G221</f>
        <v>0</v>
      </c>
      <c r="H220" s="13">
        <f>H221</f>
        <v>0</v>
      </c>
      <c r="I220" s="13">
        <f>I221</f>
        <v>0</v>
      </c>
      <c r="J220" s="15">
        <f t="shared" si="59"/>
        <v>0</v>
      </c>
      <c r="K220" s="13">
        <f>K221</f>
        <v>0</v>
      </c>
      <c r="L220" s="13">
        <f>L221</f>
        <v>0</v>
      </c>
      <c r="M220" s="13">
        <f>M221</f>
        <v>0</v>
      </c>
      <c r="N220" s="13">
        <f t="shared" si="60"/>
        <v>0</v>
      </c>
      <c r="O220" s="13">
        <f>O221</f>
        <v>0</v>
      </c>
      <c r="P220" s="14">
        <f t="shared" si="58"/>
        <v>8310</v>
      </c>
    </row>
    <row r="221" spans="1:16" s="76" customFormat="1" ht="26.25" customHeight="1" x14ac:dyDescent="0.2">
      <c r="A221" s="248" t="s">
        <v>422</v>
      </c>
      <c r="B221" s="87" t="s">
        <v>421</v>
      </c>
      <c r="C221" s="194" t="s">
        <v>2</v>
      </c>
      <c r="D221" s="195" t="s">
        <v>479</v>
      </c>
      <c r="E221" s="101">
        <f t="shared" si="57"/>
        <v>8310</v>
      </c>
      <c r="F221" s="89">
        <v>8310</v>
      </c>
      <c r="G221" s="89"/>
      <c r="H221" s="89"/>
      <c r="I221" s="89"/>
      <c r="J221" s="15">
        <f t="shared" si="59"/>
        <v>0</v>
      </c>
      <c r="K221" s="89"/>
      <c r="L221" s="89"/>
      <c r="M221" s="89"/>
      <c r="N221" s="13">
        <f t="shared" si="60"/>
        <v>0</v>
      </c>
      <c r="O221" s="89"/>
      <c r="P221" s="14">
        <f t="shared" si="58"/>
        <v>8310</v>
      </c>
    </row>
    <row r="222" spans="1:16" s="165" customFormat="1" x14ac:dyDescent="0.2">
      <c r="A222" s="250">
        <v>1115030</v>
      </c>
      <c r="B222" s="34" t="s">
        <v>162</v>
      </c>
      <c r="C222" s="188"/>
      <c r="D222" s="196" t="s">
        <v>154</v>
      </c>
      <c r="E222" s="15">
        <f t="shared" si="57"/>
        <v>8155800</v>
      </c>
      <c r="F222" s="13">
        <f>SUM(F223)</f>
        <v>8155800</v>
      </c>
      <c r="G222" s="13">
        <f t="shared" ref="G222:O222" si="61">SUM(G223)</f>
        <v>5459700</v>
      </c>
      <c r="H222" s="13">
        <f t="shared" si="61"/>
        <v>929000</v>
      </c>
      <c r="I222" s="13">
        <f t="shared" si="61"/>
        <v>0</v>
      </c>
      <c r="J222" s="15">
        <f t="shared" si="59"/>
        <v>2725600</v>
      </c>
      <c r="K222" s="13">
        <f t="shared" si="61"/>
        <v>340000</v>
      </c>
      <c r="L222" s="13">
        <f t="shared" si="61"/>
        <v>0</v>
      </c>
      <c r="M222" s="13">
        <f t="shared" si="61"/>
        <v>159000</v>
      </c>
      <c r="N222" s="13">
        <f t="shared" si="60"/>
        <v>2385600</v>
      </c>
      <c r="O222" s="13">
        <f t="shared" si="61"/>
        <v>2385600</v>
      </c>
      <c r="P222" s="14">
        <f t="shared" si="58"/>
        <v>10881400</v>
      </c>
    </row>
    <row r="223" spans="1:16" s="76" customFormat="1" ht="25.5" x14ac:dyDescent="0.2">
      <c r="A223" s="248">
        <v>1115031</v>
      </c>
      <c r="B223" s="87" t="s">
        <v>155</v>
      </c>
      <c r="C223" s="189" t="s">
        <v>2</v>
      </c>
      <c r="D223" s="88" t="s">
        <v>98</v>
      </c>
      <c r="E223" s="15">
        <f t="shared" si="57"/>
        <v>8155800</v>
      </c>
      <c r="F223" s="89">
        <v>8155800</v>
      </c>
      <c r="G223" s="89">
        <v>5459700</v>
      </c>
      <c r="H223" s="89">
        <v>929000</v>
      </c>
      <c r="I223" s="89"/>
      <c r="J223" s="15">
        <f t="shared" si="59"/>
        <v>2725600</v>
      </c>
      <c r="K223" s="89">
        <v>340000</v>
      </c>
      <c r="L223" s="89"/>
      <c r="M223" s="89">
        <v>159000</v>
      </c>
      <c r="N223" s="13">
        <f t="shared" si="60"/>
        <v>2385600</v>
      </c>
      <c r="O223" s="89">
        <v>2385600</v>
      </c>
      <c r="P223" s="14">
        <f t="shared" si="58"/>
        <v>10881400</v>
      </c>
    </row>
    <row r="224" spans="1:16" s="165" customFormat="1" x14ac:dyDescent="0.2">
      <c r="A224" s="250">
        <v>1115040</v>
      </c>
      <c r="B224" s="34" t="s">
        <v>156</v>
      </c>
      <c r="C224" s="188"/>
      <c r="D224" s="67" t="s">
        <v>157</v>
      </c>
      <c r="E224" s="15">
        <f>E225</f>
        <v>2768900</v>
      </c>
      <c r="F224" s="15">
        <f t="shared" ref="F224:O224" si="62">F225</f>
        <v>2768900</v>
      </c>
      <c r="G224" s="15">
        <f t="shared" si="62"/>
        <v>1115400</v>
      </c>
      <c r="H224" s="15">
        <f t="shared" si="62"/>
        <v>256700</v>
      </c>
      <c r="I224" s="15">
        <f t="shared" si="62"/>
        <v>0</v>
      </c>
      <c r="J224" s="15">
        <f t="shared" si="59"/>
        <v>883000</v>
      </c>
      <c r="K224" s="15">
        <f t="shared" si="62"/>
        <v>10000</v>
      </c>
      <c r="L224" s="15">
        <f t="shared" si="62"/>
        <v>0</v>
      </c>
      <c r="M224" s="15">
        <f t="shared" si="62"/>
        <v>0</v>
      </c>
      <c r="N224" s="13">
        <f t="shared" si="60"/>
        <v>873000</v>
      </c>
      <c r="O224" s="15">
        <f t="shared" si="62"/>
        <v>873000</v>
      </c>
      <c r="P224" s="14">
        <f t="shared" si="58"/>
        <v>3651900</v>
      </c>
    </row>
    <row r="225" spans="1:16" s="76" customFormat="1" ht="17.25" customHeight="1" x14ac:dyDescent="0.2">
      <c r="A225" s="248">
        <v>1115041</v>
      </c>
      <c r="B225" s="87" t="s">
        <v>158</v>
      </c>
      <c r="C225" s="189" t="s">
        <v>2</v>
      </c>
      <c r="D225" s="88" t="s">
        <v>328</v>
      </c>
      <c r="E225" s="15">
        <f t="shared" si="57"/>
        <v>2768900</v>
      </c>
      <c r="F225" s="89">
        <v>2768900</v>
      </c>
      <c r="G225" s="89">
        <v>1115400</v>
      </c>
      <c r="H225" s="89">
        <v>256700</v>
      </c>
      <c r="I225" s="89"/>
      <c r="J225" s="15">
        <f t="shared" si="59"/>
        <v>883000</v>
      </c>
      <c r="K225" s="89">
        <v>10000</v>
      </c>
      <c r="L225" s="89"/>
      <c r="M225" s="89"/>
      <c r="N225" s="13">
        <f t="shared" si="60"/>
        <v>873000</v>
      </c>
      <c r="O225" s="89">
        <v>873000</v>
      </c>
      <c r="P225" s="14">
        <f t="shared" si="58"/>
        <v>3651900</v>
      </c>
    </row>
    <row r="226" spans="1:16" s="165" customFormat="1" ht="17.25" customHeight="1" x14ac:dyDescent="0.2">
      <c r="A226" s="250" t="s">
        <v>502</v>
      </c>
      <c r="B226" s="205" t="s">
        <v>504</v>
      </c>
      <c r="C226" s="188"/>
      <c r="D226" s="67" t="s">
        <v>503</v>
      </c>
      <c r="E226" s="15">
        <f>E227+E228</f>
        <v>486900</v>
      </c>
      <c r="F226" s="15">
        <f t="shared" ref="F226:O226" si="63">F227+F228</f>
        <v>486900</v>
      </c>
      <c r="G226" s="15">
        <f t="shared" si="63"/>
        <v>298300</v>
      </c>
      <c r="H226" s="15">
        <f t="shared" si="63"/>
        <v>1000</v>
      </c>
      <c r="I226" s="15">
        <f t="shared" si="63"/>
        <v>0</v>
      </c>
      <c r="J226" s="15">
        <f t="shared" si="63"/>
        <v>0</v>
      </c>
      <c r="K226" s="15">
        <f t="shared" si="63"/>
        <v>0</v>
      </c>
      <c r="L226" s="15">
        <f t="shared" si="63"/>
        <v>0</v>
      </c>
      <c r="M226" s="15">
        <f t="shared" si="63"/>
        <v>0</v>
      </c>
      <c r="N226" s="15">
        <f t="shared" si="63"/>
        <v>0</v>
      </c>
      <c r="O226" s="15">
        <f t="shared" si="63"/>
        <v>0</v>
      </c>
      <c r="P226" s="14">
        <f t="shared" si="58"/>
        <v>486900</v>
      </c>
    </row>
    <row r="227" spans="1:16" s="76" customFormat="1" ht="25.5" x14ac:dyDescent="0.2">
      <c r="A227" s="248" t="s">
        <v>506</v>
      </c>
      <c r="B227" s="204" t="s">
        <v>507</v>
      </c>
      <c r="C227" s="189" t="s">
        <v>2</v>
      </c>
      <c r="D227" s="88" t="s">
        <v>505</v>
      </c>
      <c r="E227" s="15">
        <f t="shared" si="57"/>
        <v>10000</v>
      </c>
      <c r="F227" s="89">
        <v>10000</v>
      </c>
      <c r="G227" s="89"/>
      <c r="H227" s="89"/>
      <c r="I227" s="89"/>
      <c r="J227" s="15">
        <f t="shared" si="59"/>
        <v>0</v>
      </c>
      <c r="K227" s="89"/>
      <c r="L227" s="89"/>
      <c r="M227" s="89"/>
      <c r="N227" s="13">
        <f t="shared" si="60"/>
        <v>0</v>
      </c>
      <c r="O227" s="89"/>
      <c r="P227" s="102">
        <f t="shared" si="58"/>
        <v>10000</v>
      </c>
    </row>
    <row r="228" spans="1:16" s="76" customFormat="1" x14ac:dyDescent="0.2">
      <c r="A228" s="248" t="s">
        <v>555</v>
      </c>
      <c r="B228" s="204" t="s">
        <v>556</v>
      </c>
      <c r="C228" s="189" t="s">
        <v>2</v>
      </c>
      <c r="D228" s="310" t="s">
        <v>557</v>
      </c>
      <c r="E228" s="15">
        <f t="shared" si="57"/>
        <v>476900</v>
      </c>
      <c r="F228" s="89">
        <v>476900</v>
      </c>
      <c r="G228" s="89">
        <v>298300</v>
      </c>
      <c r="H228" s="89">
        <v>1000</v>
      </c>
      <c r="I228" s="89"/>
      <c r="J228" s="15">
        <f t="shared" si="59"/>
        <v>0</v>
      </c>
      <c r="K228" s="89"/>
      <c r="L228" s="89"/>
      <c r="M228" s="89"/>
      <c r="N228" s="13">
        <f t="shared" si="60"/>
        <v>0</v>
      </c>
      <c r="O228" s="89"/>
      <c r="P228" s="102">
        <f t="shared" si="58"/>
        <v>476900</v>
      </c>
    </row>
    <row r="229" spans="1:16" s="7" customFormat="1" ht="25.5" x14ac:dyDescent="0.2">
      <c r="A229" s="245">
        <v>1200000</v>
      </c>
      <c r="B229" s="39"/>
      <c r="C229" s="41"/>
      <c r="D229" s="72" t="s">
        <v>74</v>
      </c>
      <c r="E229" s="33">
        <f>E230</f>
        <v>87482348</v>
      </c>
      <c r="F229" s="33">
        <f t="shared" ref="F229:O229" si="64">F230</f>
        <v>87482348</v>
      </c>
      <c r="G229" s="33">
        <f t="shared" si="64"/>
        <v>2505400</v>
      </c>
      <c r="H229" s="33">
        <f t="shared" si="64"/>
        <v>8305200</v>
      </c>
      <c r="I229" s="33">
        <f t="shared" si="64"/>
        <v>0</v>
      </c>
      <c r="J229" s="33">
        <f t="shared" si="64"/>
        <v>76265111</v>
      </c>
      <c r="K229" s="33">
        <f t="shared" si="64"/>
        <v>0</v>
      </c>
      <c r="L229" s="33">
        <f t="shared" si="64"/>
        <v>0</v>
      </c>
      <c r="M229" s="33">
        <f t="shared" si="64"/>
        <v>0</v>
      </c>
      <c r="N229" s="33">
        <f t="shared" si="64"/>
        <v>76265111</v>
      </c>
      <c r="O229" s="33">
        <f t="shared" si="64"/>
        <v>73302611</v>
      </c>
      <c r="P229" s="14">
        <f t="shared" si="42"/>
        <v>163747459</v>
      </c>
    </row>
    <row r="230" spans="1:16" s="7" customFormat="1" ht="25.5" x14ac:dyDescent="0.2">
      <c r="A230" s="247" t="s">
        <v>329</v>
      </c>
      <c r="B230" s="36"/>
      <c r="C230" s="41"/>
      <c r="D230" s="68" t="s">
        <v>118</v>
      </c>
      <c r="E230" s="33">
        <f>E231+E232+E233+E240+E241+E245+E239+E246+E250+E251+E252+E253+E243+E242</f>
        <v>87482348</v>
      </c>
      <c r="F230" s="123">
        <f>F231+F232+F233+F240+F241+F245+F239+F246+F250+F251+F252+F253+F243+F242</f>
        <v>87482348</v>
      </c>
      <c r="G230" s="33">
        <f>G231+G232+G233+G240+G241+G245+G239+G246+G250+G251+G252+G253+G243</f>
        <v>2505400</v>
      </c>
      <c r="H230" s="33">
        <f>H231+H232+H233+H240+H241+H245+H239+H246+H250+H251+H252+H253+H243</f>
        <v>8305200</v>
      </c>
      <c r="I230" s="33">
        <f>I231+I232+I233+I240+I241+I245+I239+I246+I250+I251+I252+I253+I243</f>
        <v>0</v>
      </c>
      <c r="J230" s="33">
        <f>J231+J232+J233+J240+J241+J245+J239+J246+J250+J251+J252+J253+J243+J242+J254</f>
        <v>76265111</v>
      </c>
      <c r="K230" s="33">
        <f t="shared" ref="K230:P230" si="65">K231+K232+K233+K240+K241+K245+K239+K246+K250+K251+K252+K253+K243+K242+K254</f>
        <v>0</v>
      </c>
      <c r="L230" s="33">
        <f t="shared" si="65"/>
        <v>0</v>
      </c>
      <c r="M230" s="33">
        <f t="shared" si="65"/>
        <v>0</v>
      </c>
      <c r="N230" s="33">
        <f t="shared" si="65"/>
        <v>76265111</v>
      </c>
      <c r="O230" s="33">
        <f t="shared" si="65"/>
        <v>73302611</v>
      </c>
      <c r="P230" s="33">
        <f t="shared" si="65"/>
        <v>163747459</v>
      </c>
    </row>
    <row r="231" spans="1:16" s="7" customFormat="1" ht="25.5" x14ac:dyDescent="0.2">
      <c r="A231" s="247" t="s">
        <v>330</v>
      </c>
      <c r="B231" s="29" t="s">
        <v>208</v>
      </c>
      <c r="C231" s="29" t="s">
        <v>133</v>
      </c>
      <c r="D231" s="53" t="s">
        <v>207</v>
      </c>
      <c r="E231" s="15">
        <f t="shared" ref="E231:E249" si="66">F231+I231</f>
        <v>3504600</v>
      </c>
      <c r="F231" s="13">
        <v>3504600</v>
      </c>
      <c r="G231" s="13">
        <v>2505400</v>
      </c>
      <c r="H231" s="13">
        <v>123200</v>
      </c>
      <c r="I231" s="13"/>
      <c r="J231" s="15">
        <f>K231+N231</f>
        <v>422800</v>
      </c>
      <c r="K231" s="13"/>
      <c r="L231" s="13"/>
      <c r="M231" s="13"/>
      <c r="N231" s="11">
        <f>O231</f>
        <v>422800</v>
      </c>
      <c r="O231" s="11">
        <v>422800</v>
      </c>
      <c r="P231" s="14">
        <f t="shared" si="42"/>
        <v>3927400</v>
      </c>
    </row>
    <row r="232" spans="1:16" ht="25.5" hidden="1" x14ac:dyDescent="0.2">
      <c r="A232" s="247">
        <v>4016010</v>
      </c>
      <c r="B232" s="31" t="s">
        <v>57</v>
      </c>
      <c r="C232" s="31" t="s">
        <v>136</v>
      </c>
      <c r="D232" s="58" t="s">
        <v>85</v>
      </c>
      <c r="E232" s="15">
        <f t="shared" si="66"/>
        <v>0</v>
      </c>
      <c r="F232" s="11"/>
      <c r="G232" s="11"/>
      <c r="H232" s="11"/>
      <c r="I232" s="11"/>
      <c r="J232" s="15">
        <f t="shared" ref="J232:J250" si="67">K232+N232</f>
        <v>0</v>
      </c>
      <c r="K232" s="11"/>
      <c r="L232" s="11"/>
      <c r="M232" s="11"/>
      <c r="N232" s="11">
        <f t="shared" ref="N232:N253" si="68">O232</f>
        <v>0</v>
      </c>
      <c r="O232" s="11"/>
      <c r="P232" s="14">
        <f t="shared" si="42"/>
        <v>0</v>
      </c>
    </row>
    <row r="233" spans="1:16" x14ac:dyDescent="0.2">
      <c r="A233" s="247" t="s">
        <v>332</v>
      </c>
      <c r="B233" s="31" t="s">
        <v>57</v>
      </c>
      <c r="C233" s="31"/>
      <c r="D233" s="73" t="s">
        <v>331</v>
      </c>
      <c r="E233" s="15">
        <f t="shared" si="66"/>
        <v>1893005</v>
      </c>
      <c r="F233" s="15">
        <f>F234+F236+F237+F235+F238</f>
        <v>1893005</v>
      </c>
      <c r="G233" s="15">
        <f>G234+G236+G237+G235+G238</f>
        <v>0</v>
      </c>
      <c r="H233" s="15">
        <f>H234+H236+H237+H235+H238</f>
        <v>0</v>
      </c>
      <c r="I233" s="15">
        <f>I234+I236+I237+I235+I238</f>
        <v>0</v>
      </c>
      <c r="J233" s="15">
        <f t="shared" si="67"/>
        <v>5633623</v>
      </c>
      <c r="K233" s="15">
        <f>K234+K236+K237+K235+K238</f>
        <v>0</v>
      </c>
      <c r="L233" s="15">
        <f>L234+L236+L237+L235+L238</f>
        <v>0</v>
      </c>
      <c r="M233" s="15">
        <f>M234+M236+M237+M235+M238</f>
        <v>0</v>
      </c>
      <c r="N233" s="11">
        <f t="shared" si="68"/>
        <v>5633623</v>
      </c>
      <c r="O233" s="15">
        <f>O234+O236+O237+O235+O238</f>
        <v>5633623</v>
      </c>
      <c r="P233" s="14">
        <f t="shared" si="42"/>
        <v>7526628</v>
      </c>
    </row>
    <row r="234" spans="1:16" s="82" customFormat="1" x14ac:dyDescent="0.2">
      <c r="A234" s="248" t="s">
        <v>335</v>
      </c>
      <c r="B234" s="80" t="s">
        <v>334</v>
      </c>
      <c r="C234" s="80" t="s">
        <v>75</v>
      </c>
      <c r="D234" s="69" t="s">
        <v>333</v>
      </c>
      <c r="E234" s="101">
        <f t="shared" ref="E234:E239" si="69">F234+I234</f>
        <v>0</v>
      </c>
      <c r="F234" s="99"/>
      <c r="G234" s="99"/>
      <c r="H234" s="99"/>
      <c r="I234" s="99"/>
      <c r="J234" s="15">
        <f t="shared" si="67"/>
        <v>1535000</v>
      </c>
      <c r="K234" s="99"/>
      <c r="L234" s="99"/>
      <c r="M234" s="99"/>
      <c r="N234" s="11">
        <f t="shared" si="68"/>
        <v>1535000</v>
      </c>
      <c r="O234" s="99">
        <v>1535000</v>
      </c>
      <c r="P234" s="14">
        <f t="shared" si="42"/>
        <v>1535000</v>
      </c>
    </row>
    <row r="235" spans="1:16" s="82" customFormat="1" ht="13.5" customHeight="1" x14ac:dyDescent="0.2">
      <c r="A235" s="248" t="s">
        <v>512</v>
      </c>
      <c r="B235" s="80" t="s">
        <v>513</v>
      </c>
      <c r="C235" s="80" t="s">
        <v>75</v>
      </c>
      <c r="D235" s="141" t="s">
        <v>514</v>
      </c>
      <c r="E235" s="101">
        <f t="shared" si="69"/>
        <v>1893005</v>
      </c>
      <c r="F235" s="99">
        <v>1893005</v>
      </c>
      <c r="G235" s="99"/>
      <c r="H235" s="99"/>
      <c r="I235" s="99"/>
      <c r="J235" s="15">
        <f t="shared" si="67"/>
        <v>0</v>
      </c>
      <c r="K235" s="99"/>
      <c r="L235" s="99"/>
      <c r="M235" s="99"/>
      <c r="N235" s="11">
        <f t="shared" si="68"/>
        <v>0</v>
      </c>
      <c r="O235" s="99"/>
      <c r="P235" s="14">
        <f t="shared" si="42"/>
        <v>1893005</v>
      </c>
    </row>
    <row r="236" spans="1:16" s="82" customFormat="1" x14ac:dyDescent="0.2">
      <c r="A236" s="248" t="s">
        <v>337</v>
      </c>
      <c r="B236" s="80" t="s">
        <v>336</v>
      </c>
      <c r="C236" s="80" t="s">
        <v>75</v>
      </c>
      <c r="D236" s="141" t="s">
        <v>338</v>
      </c>
      <c r="E236" s="101">
        <f t="shared" si="69"/>
        <v>0</v>
      </c>
      <c r="F236" s="99"/>
      <c r="G236" s="99"/>
      <c r="H236" s="99"/>
      <c r="I236" s="99"/>
      <c r="J236" s="15">
        <f t="shared" si="67"/>
        <v>602000</v>
      </c>
      <c r="K236" s="99"/>
      <c r="L236" s="99"/>
      <c r="M236" s="99"/>
      <c r="N236" s="11">
        <f t="shared" si="68"/>
        <v>602000</v>
      </c>
      <c r="O236" s="99">
        <v>602000</v>
      </c>
      <c r="P236" s="14">
        <f t="shared" si="42"/>
        <v>602000</v>
      </c>
    </row>
    <row r="237" spans="1:16" s="82" customFormat="1" ht="25.5" hidden="1" x14ac:dyDescent="0.2">
      <c r="A237" s="248" t="s">
        <v>342</v>
      </c>
      <c r="B237" s="80" t="s">
        <v>343</v>
      </c>
      <c r="C237" s="80" t="s">
        <v>75</v>
      </c>
      <c r="D237" s="141" t="s">
        <v>177</v>
      </c>
      <c r="E237" s="101">
        <f t="shared" si="69"/>
        <v>0</v>
      </c>
      <c r="F237" s="99"/>
      <c r="G237" s="99"/>
      <c r="H237" s="99"/>
      <c r="I237" s="99"/>
      <c r="J237" s="15">
        <f t="shared" si="67"/>
        <v>0</v>
      </c>
      <c r="K237" s="99"/>
      <c r="L237" s="99"/>
      <c r="M237" s="99"/>
      <c r="N237" s="11">
        <f t="shared" si="68"/>
        <v>0</v>
      </c>
      <c r="O237" s="99"/>
      <c r="P237" s="14">
        <f t="shared" si="42"/>
        <v>0</v>
      </c>
    </row>
    <row r="238" spans="1:16" s="82" customFormat="1" ht="25.5" x14ac:dyDescent="0.2">
      <c r="A238" s="248" t="s">
        <v>394</v>
      </c>
      <c r="B238" s="80" t="s">
        <v>392</v>
      </c>
      <c r="C238" s="80" t="s">
        <v>75</v>
      </c>
      <c r="D238" s="141" t="s">
        <v>393</v>
      </c>
      <c r="E238" s="101">
        <f t="shared" si="69"/>
        <v>0</v>
      </c>
      <c r="F238" s="99"/>
      <c r="G238" s="99"/>
      <c r="H238" s="99"/>
      <c r="I238" s="99"/>
      <c r="J238" s="15">
        <f t="shared" si="67"/>
        <v>3496623</v>
      </c>
      <c r="K238" s="99"/>
      <c r="L238" s="99"/>
      <c r="M238" s="99"/>
      <c r="N238" s="11">
        <f t="shared" si="68"/>
        <v>3496623</v>
      </c>
      <c r="O238" s="99">
        <v>3496623</v>
      </c>
      <c r="P238" s="14">
        <f t="shared" si="42"/>
        <v>3496623</v>
      </c>
    </row>
    <row r="239" spans="1:16" ht="29.25" customHeight="1" x14ac:dyDescent="0.2">
      <c r="A239" s="247" t="s">
        <v>347</v>
      </c>
      <c r="B239" s="42">
        <v>6020</v>
      </c>
      <c r="C239" s="12" t="s">
        <v>75</v>
      </c>
      <c r="D239" s="111" t="s">
        <v>346</v>
      </c>
      <c r="E239" s="15">
        <f t="shared" si="69"/>
        <v>0</v>
      </c>
      <c r="F239" s="11"/>
      <c r="G239" s="11"/>
      <c r="H239" s="11"/>
      <c r="I239" s="11"/>
      <c r="J239" s="15">
        <f t="shared" si="67"/>
        <v>2000000</v>
      </c>
      <c r="K239" s="11"/>
      <c r="L239" s="11"/>
      <c r="M239" s="11"/>
      <c r="N239" s="11">
        <f t="shared" si="68"/>
        <v>2000000</v>
      </c>
      <c r="O239" s="11">
        <v>2000000</v>
      </c>
      <c r="P239" s="14">
        <f>E239+J239</f>
        <v>2000000</v>
      </c>
    </row>
    <row r="240" spans="1:16" x14ac:dyDescent="0.2">
      <c r="A240" s="247" t="s">
        <v>341</v>
      </c>
      <c r="B240" s="12" t="s">
        <v>340</v>
      </c>
      <c r="C240" s="12" t="s">
        <v>75</v>
      </c>
      <c r="D240" s="120" t="s">
        <v>339</v>
      </c>
      <c r="E240" s="15">
        <f t="shared" si="66"/>
        <v>51054445</v>
      </c>
      <c r="F240" s="175">
        <v>51054445</v>
      </c>
      <c r="G240" s="175"/>
      <c r="H240" s="175">
        <v>8182000</v>
      </c>
      <c r="I240" s="48"/>
      <c r="J240" s="15">
        <f t="shared" si="67"/>
        <v>22427166</v>
      </c>
      <c r="K240" s="48"/>
      <c r="L240" s="48"/>
      <c r="M240" s="48"/>
      <c r="N240" s="11">
        <f t="shared" si="68"/>
        <v>22427166</v>
      </c>
      <c r="O240" s="48">
        <v>22427166</v>
      </c>
      <c r="P240" s="14">
        <f t="shared" si="42"/>
        <v>73481611</v>
      </c>
    </row>
    <row r="241" spans="1:16" ht="29.25" hidden="1" customHeight="1" x14ac:dyDescent="0.2">
      <c r="A241" s="247">
        <v>4016100</v>
      </c>
      <c r="B241" s="37" t="s">
        <v>176</v>
      </c>
      <c r="C241" s="119" t="s">
        <v>75</v>
      </c>
      <c r="D241" s="121" t="s">
        <v>177</v>
      </c>
      <c r="E241" s="113">
        <f t="shared" si="66"/>
        <v>0</v>
      </c>
      <c r="F241" s="11"/>
      <c r="G241" s="11"/>
      <c r="H241" s="11"/>
      <c r="I241" s="11"/>
      <c r="J241" s="15">
        <f t="shared" si="67"/>
        <v>0</v>
      </c>
      <c r="K241" s="11"/>
      <c r="L241" s="11"/>
      <c r="M241" s="11"/>
      <c r="N241" s="11">
        <f t="shared" si="68"/>
        <v>0</v>
      </c>
      <c r="O241" s="11"/>
      <c r="P241" s="14">
        <f t="shared" si="42"/>
        <v>0</v>
      </c>
    </row>
    <row r="242" spans="1:16" ht="16.5" customHeight="1" x14ac:dyDescent="0.25">
      <c r="A242" s="247" t="s">
        <v>345</v>
      </c>
      <c r="B242" s="37" t="s">
        <v>344</v>
      </c>
      <c r="C242" s="119" t="s">
        <v>75</v>
      </c>
      <c r="D242" s="122" t="s">
        <v>183</v>
      </c>
      <c r="E242" s="113">
        <f t="shared" si="66"/>
        <v>430672</v>
      </c>
      <c r="F242" s="11">
        <v>430672</v>
      </c>
      <c r="G242" s="11"/>
      <c r="H242" s="11"/>
      <c r="I242" s="11"/>
      <c r="J242" s="15">
        <f t="shared" si="67"/>
        <v>498280</v>
      </c>
      <c r="K242" s="11"/>
      <c r="L242" s="11"/>
      <c r="M242" s="11"/>
      <c r="N242" s="11">
        <f t="shared" si="68"/>
        <v>498280</v>
      </c>
      <c r="O242" s="11">
        <v>498280</v>
      </c>
      <c r="P242" s="14">
        <f t="shared" si="42"/>
        <v>928952</v>
      </c>
    </row>
    <row r="243" spans="1:16" ht="17.25" hidden="1" customHeight="1" x14ac:dyDescent="0.2">
      <c r="A243" s="247" t="s">
        <v>350</v>
      </c>
      <c r="B243" s="110">
        <v>6070</v>
      </c>
      <c r="C243" s="12"/>
      <c r="D243" s="143" t="s">
        <v>348</v>
      </c>
      <c r="E243" s="15">
        <f>F243+I243</f>
        <v>0</v>
      </c>
      <c r="F243" s="13">
        <f>F244</f>
        <v>0</v>
      </c>
      <c r="G243" s="13">
        <f>G244</f>
        <v>0</v>
      </c>
      <c r="H243" s="13">
        <f>H244</f>
        <v>0</v>
      </c>
      <c r="I243" s="13">
        <f>I244</f>
        <v>0</v>
      </c>
      <c r="J243" s="15">
        <f t="shared" si="67"/>
        <v>0</v>
      </c>
      <c r="K243" s="13">
        <f>K244</f>
        <v>0</v>
      </c>
      <c r="L243" s="13">
        <f>L244</f>
        <v>0</v>
      </c>
      <c r="M243" s="13">
        <f>M244</f>
        <v>0</v>
      </c>
      <c r="N243" s="11">
        <f t="shared" si="68"/>
        <v>0</v>
      </c>
      <c r="O243" s="13">
        <f>O244</f>
        <v>0</v>
      </c>
      <c r="P243" s="14">
        <f>E243+J243</f>
        <v>0</v>
      </c>
    </row>
    <row r="244" spans="1:16" s="82" customFormat="1" ht="15.75" hidden="1" customHeight="1" x14ac:dyDescent="0.2">
      <c r="A244" s="248" t="s">
        <v>351</v>
      </c>
      <c r="B244" s="142">
        <v>6072</v>
      </c>
      <c r="C244" s="80" t="s">
        <v>178</v>
      </c>
      <c r="D244" s="144" t="s">
        <v>349</v>
      </c>
      <c r="E244" s="101">
        <f>F244+I244</f>
        <v>0</v>
      </c>
      <c r="F244" s="89"/>
      <c r="G244" s="89"/>
      <c r="H244" s="89"/>
      <c r="I244" s="89"/>
      <c r="J244" s="15">
        <f t="shared" si="67"/>
        <v>0</v>
      </c>
      <c r="K244" s="89"/>
      <c r="L244" s="89"/>
      <c r="M244" s="89"/>
      <c r="N244" s="11">
        <f t="shared" si="68"/>
        <v>0</v>
      </c>
      <c r="O244" s="99"/>
      <c r="P244" s="102"/>
    </row>
    <row r="245" spans="1:16" s="162" customFormat="1" ht="13.5" customHeight="1" x14ac:dyDescent="0.2">
      <c r="A245" s="250" t="s">
        <v>369</v>
      </c>
      <c r="B245" s="37" t="s">
        <v>368</v>
      </c>
      <c r="C245" s="37" t="s">
        <v>178</v>
      </c>
      <c r="D245" s="226" t="s">
        <v>367</v>
      </c>
      <c r="E245" s="15">
        <f t="shared" si="66"/>
        <v>0</v>
      </c>
      <c r="F245" s="11"/>
      <c r="G245" s="11"/>
      <c r="H245" s="11"/>
      <c r="I245" s="11"/>
      <c r="J245" s="15">
        <f t="shared" si="67"/>
        <v>2401640</v>
      </c>
      <c r="K245" s="11"/>
      <c r="L245" s="11"/>
      <c r="M245" s="11"/>
      <c r="N245" s="11">
        <f t="shared" si="68"/>
        <v>2401640</v>
      </c>
      <c r="O245" s="11">
        <v>2401640</v>
      </c>
      <c r="P245" s="14">
        <f t="shared" si="42"/>
        <v>2401640</v>
      </c>
    </row>
    <row r="246" spans="1:16" x14ac:dyDescent="0.2">
      <c r="A246" s="247" t="s">
        <v>354</v>
      </c>
      <c r="B246" s="28" t="s">
        <v>353</v>
      </c>
      <c r="C246" s="12"/>
      <c r="D246" s="60" t="s">
        <v>352</v>
      </c>
      <c r="E246" s="15">
        <f t="shared" si="66"/>
        <v>30599626</v>
      </c>
      <c r="F246" s="11">
        <f>F247+F248+F249</f>
        <v>30599626</v>
      </c>
      <c r="G246" s="11">
        <f>G247+G248+G249</f>
        <v>0</v>
      </c>
      <c r="H246" s="11">
        <f>H247+H248+H249</f>
        <v>0</v>
      </c>
      <c r="I246" s="11">
        <f>I247+I248+I249</f>
        <v>0</v>
      </c>
      <c r="J246" s="15">
        <f t="shared" si="67"/>
        <v>38896200</v>
      </c>
      <c r="K246" s="11">
        <f>K247+K248+K249</f>
        <v>0</v>
      </c>
      <c r="L246" s="11">
        <f>L247+L248+L249</f>
        <v>0</v>
      </c>
      <c r="M246" s="11">
        <f>M247+M248+M249</f>
        <v>0</v>
      </c>
      <c r="N246" s="11">
        <f t="shared" si="68"/>
        <v>38896200</v>
      </c>
      <c r="O246" s="11">
        <f>O247+O248+O249</f>
        <v>38896200</v>
      </c>
      <c r="P246" s="14">
        <f t="shared" si="42"/>
        <v>69495826</v>
      </c>
    </row>
    <row r="247" spans="1:16" s="82" customFormat="1" ht="25.5" x14ac:dyDescent="0.2">
      <c r="A247" s="248" t="s">
        <v>357</v>
      </c>
      <c r="B247" s="98" t="s">
        <v>356</v>
      </c>
      <c r="C247" s="80" t="s">
        <v>76</v>
      </c>
      <c r="D247" s="69" t="s">
        <v>355</v>
      </c>
      <c r="E247" s="101">
        <f t="shared" si="66"/>
        <v>30599626</v>
      </c>
      <c r="F247" s="99">
        <v>30599626</v>
      </c>
      <c r="G247" s="99"/>
      <c r="H247" s="99"/>
      <c r="I247" s="99"/>
      <c r="J247" s="15">
        <f t="shared" si="67"/>
        <v>38896200</v>
      </c>
      <c r="K247" s="99"/>
      <c r="L247" s="99"/>
      <c r="M247" s="99"/>
      <c r="N247" s="11">
        <f t="shared" si="68"/>
        <v>38896200</v>
      </c>
      <c r="O247" s="99">
        <v>38896200</v>
      </c>
      <c r="P247" s="14">
        <f t="shared" si="42"/>
        <v>69495826</v>
      </c>
    </row>
    <row r="248" spans="1:16" s="82" customFormat="1" ht="25.5" hidden="1" x14ac:dyDescent="0.2">
      <c r="A248" s="248" t="s">
        <v>360</v>
      </c>
      <c r="B248" s="98" t="s">
        <v>359</v>
      </c>
      <c r="C248" s="94" t="s">
        <v>76</v>
      </c>
      <c r="D248" s="93" t="s">
        <v>358</v>
      </c>
      <c r="E248" s="101">
        <f t="shared" si="66"/>
        <v>0</v>
      </c>
      <c r="F248" s="99"/>
      <c r="G248" s="99"/>
      <c r="H248" s="99"/>
      <c r="I248" s="99"/>
      <c r="J248" s="15">
        <f t="shared" si="67"/>
        <v>0</v>
      </c>
      <c r="K248" s="99"/>
      <c r="L248" s="99"/>
      <c r="M248" s="99"/>
      <c r="N248" s="11">
        <f t="shared" si="68"/>
        <v>0</v>
      </c>
      <c r="O248" s="99"/>
      <c r="P248" s="102">
        <f t="shared" si="42"/>
        <v>0</v>
      </c>
    </row>
    <row r="249" spans="1:16" s="82" customFormat="1" ht="28.9" hidden="1" customHeight="1" x14ac:dyDescent="0.2">
      <c r="A249" s="248" t="s">
        <v>363</v>
      </c>
      <c r="B249" s="98" t="s">
        <v>362</v>
      </c>
      <c r="C249" s="94" t="s">
        <v>76</v>
      </c>
      <c r="D249" s="145" t="s">
        <v>361</v>
      </c>
      <c r="E249" s="101">
        <f t="shared" si="66"/>
        <v>0</v>
      </c>
      <c r="F249" s="99"/>
      <c r="G249" s="99"/>
      <c r="H249" s="99"/>
      <c r="I249" s="99"/>
      <c r="J249" s="15">
        <f t="shared" si="67"/>
        <v>0</v>
      </c>
      <c r="K249" s="99"/>
      <c r="L249" s="99"/>
      <c r="M249" s="99"/>
      <c r="N249" s="11">
        <f t="shared" si="68"/>
        <v>0</v>
      </c>
      <c r="O249" s="99"/>
      <c r="P249" s="102">
        <f t="shared" si="42"/>
        <v>0</v>
      </c>
    </row>
    <row r="250" spans="1:16" x14ac:dyDescent="0.2">
      <c r="A250" s="247" t="s">
        <v>364</v>
      </c>
      <c r="B250" s="28" t="s">
        <v>196</v>
      </c>
      <c r="C250" s="12" t="s">
        <v>140</v>
      </c>
      <c r="D250" s="17" t="s">
        <v>88</v>
      </c>
      <c r="E250" s="15"/>
      <c r="F250" s="48"/>
      <c r="G250" s="48"/>
      <c r="H250" s="48"/>
      <c r="I250" s="48"/>
      <c r="J250" s="15">
        <f t="shared" si="67"/>
        <v>254902</v>
      </c>
      <c r="K250" s="48"/>
      <c r="L250" s="48"/>
      <c r="M250" s="48"/>
      <c r="N250" s="11">
        <f t="shared" si="68"/>
        <v>254902</v>
      </c>
      <c r="O250" s="48">
        <v>254902</v>
      </c>
      <c r="P250" s="14">
        <f t="shared" si="42"/>
        <v>254902</v>
      </c>
    </row>
    <row r="251" spans="1:16" hidden="1" x14ac:dyDescent="0.2">
      <c r="A251" s="247" t="s">
        <v>366</v>
      </c>
      <c r="B251" s="28" t="s">
        <v>195</v>
      </c>
      <c r="C251" s="12" t="s">
        <v>139</v>
      </c>
      <c r="D251" s="60" t="s">
        <v>365</v>
      </c>
      <c r="E251" s="15"/>
      <c r="F251" s="11"/>
      <c r="G251" s="11"/>
      <c r="H251" s="11"/>
      <c r="I251" s="11"/>
      <c r="J251" s="15">
        <f>K251+N251</f>
        <v>0</v>
      </c>
      <c r="K251" s="11"/>
      <c r="L251" s="11"/>
      <c r="M251" s="11"/>
      <c r="N251" s="11">
        <f t="shared" si="68"/>
        <v>0</v>
      </c>
      <c r="O251" s="11"/>
      <c r="P251" s="14">
        <f t="shared" si="42"/>
        <v>0</v>
      </c>
    </row>
    <row r="252" spans="1:16" s="130" customFormat="1" hidden="1" x14ac:dyDescent="0.2">
      <c r="A252" s="261" t="s">
        <v>369</v>
      </c>
      <c r="B252" s="146" t="s">
        <v>368</v>
      </c>
      <c r="C252" s="147" t="s">
        <v>178</v>
      </c>
      <c r="D252" s="137" t="s">
        <v>367</v>
      </c>
      <c r="E252" s="127"/>
      <c r="F252" s="148"/>
      <c r="G252" s="148"/>
      <c r="H252" s="148"/>
      <c r="I252" s="148"/>
      <c r="J252" s="127">
        <f>K252+N252</f>
        <v>0</v>
      </c>
      <c r="K252" s="148"/>
      <c r="L252" s="148"/>
      <c r="M252" s="148"/>
      <c r="N252" s="11">
        <f t="shared" si="68"/>
        <v>0</v>
      </c>
      <c r="O252" s="148"/>
      <c r="P252" s="129">
        <f t="shared" si="42"/>
        <v>0</v>
      </c>
    </row>
    <row r="253" spans="1:16" ht="17.25" customHeight="1" x14ac:dyDescent="0.2">
      <c r="A253" s="247" t="s">
        <v>366</v>
      </c>
      <c r="B253" s="12" t="s">
        <v>195</v>
      </c>
      <c r="C253" s="12" t="s">
        <v>139</v>
      </c>
      <c r="D253" s="57" t="s">
        <v>365</v>
      </c>
      <c r="E253" s="15">
        <f>F253+I253</f>
        <v>0</v>
      </c>
      <c r="F253" s="9"/>
      <c r="G253" s="9"/>
      <c r="H253" s="9"/>
      <c r="I253" s="9"/>
      <c r="J253" s="15">
        <f>K253+N253</f>
        <v>768000</v>
      </c>
      <c r="K253" s="9"/>
      <c r="L253" s="9"/>
      <c r="M253" s="9"/>
      <c r="N253" s="11">
        <f t="shared" si="68"/>
        <v>768000</v>
      </c>
      <c r="O253" s="9">
        <v>768000</v>
      </c>
      <c r="P253" s="14">
        <f t="shared" si="42"/>
        <v>768000</v>
      </c>
    </row>
    <row r="254" spans="1:16" ht="17.25" customHeight="1" x14ac:dyDescent="0.2">
      <c r="A254" s="247" t="s">
        <v>595</v>
      </c>
      <c r="B254" s="219" t="s">
        <v>520</v>
      </c>
      <c r="C254" s="12"/>
      <c r="D254" s="57" t="s">
        <v>523</v>
      </c>
      <c r="E254" s="15">
        <v>0</v>
      </c>
      <c r="F254" s="9"/>
      <c r="G254" s="9"/>
      <c r="H254" s="9"/>
      <c r="I254" s="9"/>
      <c r="J254" s="15">
        <f t="shared" ref="J254:O254" si="70">J255</f>
        <v>2962500</v>
      </c>
      <c r="K254" s="15">
        <f t="shared" si="70"/>
        <v>0</v>
      </c>
      <c r="L254" s="15">
        <f t="shared" si="70"/>
        <v>0</v>
      </c>
      <c r="M254" s="15">
        <f t="shared" si="70"/>
        <v>0</v>
      </c>
      <c r="N254" s="15">
        <f t="shared" si="70"/>
        <v>2962500</v>
      </c>
      <c r="O254" s="15">
        <f t="shared" si="70"/>
        <v>0</v>
      </c>
      <c r="P254" s="14">
        <f t="shared" si="42"/>
        <v>2962500</v>
      </c>
    </row>
    <row r="255" spans="1:16" s="82" customFormat="1" ht="17.25" customHeight="1" x14ac:dyDescent="0.2">
      <c r="A255" s="248" t="s">
        <v>596</v>
      </c>
      <c r="B255" s="182" t="s">
        <v>597</v>
      </c>
      <c r="C255" s="80" t="s">
        <v>599</v>
      </c>
      <c r="D255" s="83" t="s">
        <v>598</v>
      </c>
      <c r="E255" s="101">
        <v>0</v>
      </c>
      <c r="F255" s="81"/>
      <c r="G255" s="81"/>
      <c r="H255" s="81"/>
      <c r="I255" s="81"/>
      <c r="J255" s="101">
        <f>K255+N255</f>
        <v>2962500</v>
      </c>
      <c r="K255" s="81"/>
      <c r="L255" s="81"/>
      <c r="M255" s="81"/>
      <c r="N255" s="99">
        <v>2962500</v>
      </c>
      <c r="O255" s="81"/>
      <c r="P255" s="14">
        <f t="shared" si="42"/>
        <v>2962500</v>
      </c>
    </row>
    <row r="256" spans="1:16" s="7" customFormat="1" ht="25.5" x14ac:dyDescent="0.2">
      <c r="A256" s="245">
        <v>1500000</v>
      </c>
      <c r="B256" s="39"/>
      <c r="C256" s="41"/>
      <c r="D256" s="72" t="s">
        <v>78</v>
      </c>
      <c r="E256" s="33">
        <f>E257</f>
        <v>1910574</v>
      </c>
      <c r="F256" s="33">
        <f t="shared" ref="F256:O256" si="71">F257</f>
        <v>1910574</v>
      </c>
      <c r="G256" s="33">
        <f t="shared" si="71"/>
        <v>1314100</v>
      </c>
      <c r="H256" s="33">
        <f t="shared" si="71"/>
        <v>57800</v>
      </c>
      <c r="I256" s="33">
        <f t="shared" si="71"/>
        <v>0</v>
      </c>
      <c r="J256" s="33">
        <f t="shared" si="71"/>
        <v>104481092</v>
      </c>
      <c r="K256" s="33">
        <f t="shared" si="71"/>
        <v>0</v>
      </c>
      <c r="L256" s="33">
        <f t="shared" si="71"/>
        <v>0</v>
      </c>
      <c r="M256" s="33">
        <f t="shared" si="71"/>
        <v>0</v>
      </c>
      <c r="N256" s="33">
        <f t="shared" si="71"/>
        <v>104481092</v>
      </c>
      <c r="O256" s="33">
        <f t="shared" si="71"/>
        <v>55291092</v>
      </c>
      <c r="P256" s="14">
        <f t="shared" si="42"/>
        <v>106391666</v>
      </c>
    </row>
    <row r="257" spans="1:16" s="7" customFormat="1" ht="17.25" customHeight="1" x14ac:dyDescent="0.2">
      <c r="A257" s="247" t="s">
        <v>370</v>
      </c>
      <c r="B257" s="36"/>
      <c r="C257" s="41"/>
      <c r="D257" s="68" t="s">
        <v>78</v>
      </c>
      <c r="E257" s="33">
        <f>E258+E259+E260+E261+E262+E263+E264+E265+E274+E276+E278+E268+E267+E280+E287+E269+E270</f>
        <v>1910574</v>
      </c>
      <c r="F257" s="33">
        <f t="shared" ref="F257:M257" si="72">F258+F259+F260+F261+F262+F263+F264+F265+F274+F276+F278+F268+F267+F280+F287+F269+F270</f>
        <v>1910574</v>
      </c>
      <c r="G257" s="33">
        <f t="shared" si="72"/>
        <v>1314100</v>
      </c>
      <c r="H257" s="33">
        <f t="shared" si="72"/>
        <v>57800</v>
      </c>
      <c r="I257" s="33">
        <f t="shared" si="72"/>
        <v>0</v>
      </c>
      <c r="J257" s="33">
        <f>J258+J259+J260+J261+J262+J263+J264+J265+J274+J276+J278+J268+J267+J280+J287+J269+J270+J281</f>
        <v>104481092</v>
      </c>
      <c r="K257" s="33">
        <f t="shared" si="72"/>
        <v>0</v>
      </c>
      <c r="L257" s="33">
        <f t="shared" si="72"/>
        <v>0</v>
      </c>
      <c r="M257" s="33">
        <f t="shared" si="72"/>
        <v>0</v>
      </c>
      <c r="N257" s="123">
        <f>N258+N259+N260+N261+N262+N263+N264+N265+N274+N276+N278+N268+N267+N280+N287+N269+N270+N281</f>
        <v>104481092</v>
      </c>
      <c r="O257" s="123">
        <f>O258+O259+O260+O261+O262+O263+O264+O265+O274+O276+O278+O268+O267+O280+O287+O269+O270+O281</f>
        <v>55291092</v>
      </c>
      <c r="P257" s="123">
        <f>P258+P259+P260+P261+P262+P263+P264+P265+P274+P276+P278+P268+P267+P280+P287+P269+P270+P281</f>
        <v>106391666</v>
      </c>
    </row>
    <row r="258" spans="1:16" s="7" customFormat="1" ht="25.5" x14ac:dyDescent="0.2">
      <c r="A258" s="247" t="s">
        <v>371</v>
      </c>
      <c r="B258" s="29" t="s">
        <v>208</v>
      </c>
      <c r="C258" s="29" t="s">
        <v>133</v>
      </c>
      <c r="D258" s="53" t="s">
        <v>207</v>
      </c>
      <c r="E258" s="15">
        <f t="shared" ref="E258:E287" si="73">F258+I258</f>
        <v>1910574</v>
      </c>
      <c r="F258" s="13">
        <v>1910574</v>
      </c>
      <c r="G258" s="13">
        <v>1314100</v>
      </c>
      <c r="H258" s="13">
        <v>57800</v>
      </c>
      <c r="I258" s="13"/>
      <c r="J258" s="15">
        <f t="shared" ref="J258:J273" si="74">K258+N258</f>
        <v>29359</v>
      </c>
      <c r="K258" s="13"/>
      <c r="L258" s="13"/>
      <c r="M258" s="13"/>
      <c r="N258" s="13">
        <f>O258</f>
        <v>29359</v>
      </c>
      <c r="O258" s="13">
        <v>29359</v>
      </c>
      <c r="P258" s="14">
        <f t="shared" si="42"/>
        <v>1939933</v>
      </c>
    </row>
    <row r="259" spans="1:16" s="7" customFormat="1" x14ac:dyDescent="0.2">
      <c r="A259" s="247" t="s">
        <v>372</v>
      </c>
      <c r="B259" s="30" t="s">
        <v>62</v>
      </c>
      <c r="C259" s="30" t="s">
        <v>149</v>
      </c>
      <c r="D259" s="56" t="s">
        <v>210</v>
      </c>
      <c r="E259" s="15">
        <f t="shared" si="73"/>
        <v>0</v>
      </c>
      <c r="F259" s="13"/>
      <c r="G259" s="13"/>
      <c r="H259" s="13"/>
      <c r="I259" s="13"/>
      <c r="J259" s="15">
        <f t="shared" si="74"/>
        <v>1972785</v>
      </c>
      <c r="K259" s="13"/>
      <c r="L259" s="13"/>
      <c r="M259" s="13"/>
      <c r="N259" s="13">
        <f>O259</f>
        <v>1972785</v>
      </c>
      <c r="O259" s="13">
        <v>1972785</v>
      </c>
      <c r="P259" s="14">
        <f t="shared" si="42"/>
        <v>1972785</v>
      </c>
    </row>
    <row r="260" spans="1:16" s="165" customFormat="1" ht="38.25" x14ac:dyDescent="0.2">
      <c r="A260" s="250" t="s">
        <v>395</v>
      </c>
      <c r="B260" s="30" t="s">
        <v>64</v>
      </c>
      <c r="C260" s="30" t="s">
        <v>150</v>
      </c>
      <c r="D260" s="60" t="s">
        <v>212</v>
      </c>
      <c r="E260" s="15">
        <f t="shared" si="73"/>
        <v>0</v>
      </c>
      <c r="F260" s="13"/>
      <c r="G260" s="13"/>
      <c r="H260" s="13"/>
      <c r="I260" s="13"/>
      <c r="J260" s="15">
        <f t="shared" si="74"/>
        <v>14079513</v>
      </c>
      <c r="K260" s="13"/>
      <c r="L260" s="13"/>
      <c r="M260" s="13"/>
      <c r="N260" s="13">
        <f>O260</f>
        <v>14079513</v>
      </c>
      <c r="O260" s="13">
        <v>14079513</v>
      </c>
      <c r="P260" s="14">
        <f t="shared" si="42"/>
        <v>14079513</v>
      </c>
    </row>
    <row r="261" spans="1:16" s="165" customFormat="1" ht="28.5" customHeight="1" x14ac:dyDescent="0.2">
      <c r="A261" s="250" t="s">
        <v>594</v>
      </c>
      <c r="B261" s="30" t="s">
        <v>134</v>
      </c>
      <c r="C261" s="30" t="s">
        <v>151</v>
      </c>
      <c r="D261" s="60" t="s">
        <v>216</v>
      </c>
      <c r="E261" s="15">
        <f t="shared" si="73"/>
        <v>0</v>
      </c>
      <c r="F261" s="13"/>
      <c r="G261" s="13"/>
      <c r="H261" s="13"/>
      <c r="I261" s="13"/>
      <c r="J261" s="15">
        <f t="shared" si="74"/>
        <v>300000</v>
      </c>
      <c r="K261" s="13"/>
      <c r="L261" s="13"/>
      <c r="M261" s="13"/>
      <c r="N261" s="13">
        <f>O261</f>
        <v>300000</v>
      </c>
      <c r="O261" s="13">
        <v>300000</v>
      </c>
      <c r="P261" s="14">
        <f t="shared" si="42"/>
        <v>300000</v>
      </c>
    </row>
    <row r="262" spans="1:16" s="138" customFormat="1" ht="29.25" customHeight="1" x14ac:dyDescent="0.2">
      <c r="A262" s="250" t="s">
        <v>588</v>
      </c>
      <c r="B262" s="30" t="s">
        <v>320</v>
      </c>
      <c r="C262" s="30" t="s">
        <v>151</v>
      </c>
      <c r="D262" s="56" t="s">
        <v>319</v>
      </c>
      <c r="E262" s="15">
        <f t="shared" si="73"/>
        <v>0</v>
      </c>
      <c r="F262" s="13"/>
      <c r="G262" s="13"/>
      <c r="H262" s="13"/>
      <c r="I262" s="13"/>
      <c r="J262" s="15">
        <f t="shared" si="74"/>
        <v>35000</v>
      </c>
      <c r="K262" s="13"/>
      <c r="L262" s="13"/>
      <c r="M262" s="13"/>
      <c r="N262" s="13">
        <f t="shared" ref="N262:N273" si="75">O262</f>
        <v>35000</v>
      </c>
      <c r="O262" s="13">
        <v>35000</v>
      </c>
      <c r="P262" s="14">
        <f>E262+J262</f>
        <v>35000</v>
      </c>
    </row>
    <row r="263" spans="1:16" s="165" customFormat="1" x14ac:dyDescent="0.2">
      <c r="A263" s="250" t="s">
        <v>396</v>
      </c>
      <c r="B263" s="31" t="s">
        <v>35</v>
      </c>
      <c r="C263" s="31" t="s">
        <v>3</v>
      </c>
      <c r="D263" s="56" t="s">
        <v>100</v>
      </c>
      <c r="E263" s="15">
        <f>F263+I263</f>
        <v>0</v>
      </c>
      <c r="F263" s="13"/>
      <c r="G263" s="13"/>
      <c r="H263" s="13"/>
      <c r="I263" s="13"/>
      <c r="J263" s="15">
        <f t="shared" si="74"/>
        <v>1522034</v>
      </c>
      <c r="K263" s="13"/>
      <c r="L263" s="13"/>
      <c r="M263" s="13"/>
      <c r="N263" s="13">
        <f t="shared" si="75"/>
        <v>1522034</v>
      </c>
      <c r="O263" s="13">
        <v>1522034</v>
      </c>
      <c r="P263" s="14">
        <f>E263+J263</f>
        <v>1522034</v>
      </c>
    </row>
    <row r="264" spans="1:16" s="335" customFormat="1" ht="15" hidden="1" customHeight="1" x14ac:dyDescent="0.2">
      <c r="A264" s="328" t="s">
        <v>566</v>
      </c>
      <c r="B264" s="329" t="s">
        <v>227</v>
      </c>
      <c r="C264" s="330" t="s">
        <v>4</v>
      </c>
      <c r="D264" s="331" t="s">
        <v>103</v>
      </c>
      <c r="E264" s="332">
        <f t="shared" si="73"/>
        <v>0</v>
      </c>
      <c r="F264" s="333"/>
      <c r="G264" s="333"/>
      <c r="H264" s="333"/>
      <c r="I264" s="333"/>
      <c r="J264" s="332">
        <f t="shared" si="74"/>
        <v>0</v>
      </c>
      <c r="K264" s="333"/>
      <c r="L264" s="333"/>
      <c r="M264" s="333"/>
      <c r="N264" s="333">
        <f t="shared" si="75"/>
        <v>0</v>
      </c>
      <c r="O264" s="333"/>
      <c r="P264" s="334">
        <f t="shared" si="42"/>
        <v>0</v>
      </c>
    </row>
    <row r="265" spans="1:16" s="165" customFormat="1" ht="15" hidden="1" customHeight="1" x14ac:dyDescent="0.2">
      <c r="A265" s="262" t="s">
        <v>397</v>
      </c>
      <c r="B265" s="303" t="s">
        <v>235</v>
      </c>
      <c r="C265" s="305"/>
      <c r="D265" s="304" t="s">
        <v>474</v>
      </c>
      <c r="E265" s="15">
        <f t="shared" si="73"/>
        <v>0</v>
      </c>
      <c r="F265" s="13">
        <f>F266</f>
        <v>0</v>
      </c>
      <c r="G265" s="13">
        <f>G266</f>
        <v>0</v>
      </c>
      <c r="H265" s="13">
        <f>H266</f>
        <v>0</v>
      </c>
      <c r="I265" s="13">
        <f>I266</f>
        <v>0</v>
      </c>
      <c r="J265" s="15">
        <f t="shared" si="74"/>
        <v>0</v>
      </c>
      <c r="K265" s="13">
        <f>K266</f>
        <v>0</v>
      </c>
      <c r="L265" s="13">
        <f>L266</f>
        <v>0</v>
      </c>
      <c r="M265" s="13">
        <f>M266</f>
        <v>0</v>
      </c>
      <c r="N265" s="13">
        <f t="shared" si="75"/>
        <v>0</v>
      </c>
      <c r="O265" s="13">
        <f>O266</f>
        <v>0</v>
      </c>
      <c r="P265" s="14">
        <f t="shared" si="42"/>
        <v>0</v>
      </c>
    </row>
    <row r="266" spans="1:16" s="76" customFormat="1" ht="13.5" hidden="1" customHeight="1" x14ac:dyDescent="0.2">
      <c r="A266" s="253" t="s">
        <v>398</v>
      </c>
      <c r="B266" s="169" t="s">
        <v>238</v>
      </c>
      <c r="C266" s="170" t="s">
        <v>501</v>
      </c>
      <c r="D266" s="171" t="s">
        <v>237</v>
      </c>
      <c r="E266" s="101">
        <f t="shared" si="73"/>
        <v>0</v>
      </c>
      <c r="F266" s="89"/>
      <c r="G266" s="89"/>
      <c r="H266" s="89"/>
      <c r="I266" s="89"/>
      <c r="J266" s="101">
        <f t="shared" si="74"/>
        <v>0</v>
      </c>
      <c r="K266" s="89"/>
      <c r="L266" s="89"/>
      <c r="M266" s="89"/>
      <c r="N266" s="13">
        <f t="shared" si="75"/>
        <v>0</v>
      </c>
      <c r="O266" s="89"/>
      <c r="P266" s="102">
        <f t="shared" si="42"/>
        <v>0</v>
      </c>
    </row>
    <row r="267" spans="1:16" s="165" customFormat="1" ht="26.25" customHeight="1" x14ac:dyDescent="0.2">
      <c r="A267" s="369" t="s">
        <v>589</v>
      </c>
      <c r="B267" s="29" t="s">
        <v>56</v>
      </c>
      <c r="C267" s="30" t="s">
        <v>70</v>
      </c>
      <c r="D267" s="60" t="s">
        <v>317</v>
      </c>
      <c r="E267" s="15">
        <f t="shared" ref="E267:E273" si="76">F267+I267</f>
        <v>0</v>
      </c>
      <c r="F267" s="13"/>
      <c r="G267" s="13"/>
      <c r="H267" s="13"/>
      <c r="I267" s="13"/>
      <c r="J267" s="15">
        <f t="shared" si="74"/>
        <v>79000</v>
      </c>
      <c r="K267" s="13"/>
      <c r="L267" s="13"/>
      <c r="M267" s="13"/>
      <c r="N267" s="13">
        <f t="shared" si="75"/>
        <v>79000</v>
      </c>
      <c r="O267" s="13">
        <v>79000</v>
      </c>
      <c r="P267" s="14">
        <f t="shared" ref="P267:P273" si="77">E267+J267</f>
        <v>79000</v>
      </c>
    </row>
    <row r="268" spans="1:16" s="165" customFormat="1" x14ac:dyDescent="0.2">
      <c r="A268" s="250" t="s">
        <v>399</v>
      </c>
      <c r="B268" s="30" t="s">
        <v>340</v>
      </c>
      <c r="C268" s="30" t="s">
        <v>75</v>
      </c>
      <c r="D268" s="60" t="s">
        <v>339</v>
      </c>
      <c r="E268" s="15">
        <f t="shared" si="76"/>
        <v>0</v>
      </c>
      <c r="F268" s="172"/>
      <c r="G268" s="172"/>
      <c r="H268" s="172"/>
      <c r="I268" s="172"/>
      <c r="J268" s="15">
        <f t="shared" si="74"/>
        <v>4304</v>
      </c>
      <c r="K268" s="172"/>
      <c r="L268" s="172"/>
      <c r="M268" s="172"/>
      <c r="N268" s="13">
        <f t="shared" si="75"/>
        <v>4304</v>
      </c>
      <c r="O268" s="172">
        <v>4304</v>
      </c>
      <c r="P268" s="14">
        <f t="shared" si="77"/>
        <v>4304</v>
      </c>
    </row>
    <row r="269" spans="1:16" s="165" customFormat="1" x14ac:dyDescent="0.2">
      <c r="A269" s="250" t="s">
        <v>403</v>
      </c>
      <c r="B269" s="29" t="s">
        <v>401</v>
      </c>
      <c r="C269" s="29" t="s">
        <v>402</v>
      </c>
      <c r="D269" s="53" t="s">
        <v>400</v>
      </c>
      <c r="E269" s="15">
        <f t="shared" si="76"/>
        <v>0</v>
      </c>
      <c r="F269" s="13"/>
      <c r="G269" s="13"/>
      <c r="H269" s="13"/>
      <c r="I269" s="13"/>
      <c r="J269" s="15">
        <f t="shared" si="74"/>
        <v>15904933</v>
      </c>
      <c r="K269" s="13"/>
      <c r="L269" s="13"/>
      <c r="M269" s="13"/>
      <c r="N269" s="13">
        <f t="shared" si="75"/>
        <v>15904933</v>
      </c>
      <c r="O269" s="13">
        <v>15904933</v>
      </c>
      <c r="P269" s="14">
        <f t="shared" si="77"/>
        <v>15904933</v>
      </c>
    </row>
    <row r="270" spans="1:16" s="165" customFormat="1" x14ac:dyDescent="0.2">
      <c r="A270" s="250" t="s">
        <v>406</v>
      </c>
      <c r="B270" s="112" t="s">
        <v>405</v>
      </c>
      <c r="C270" s="112"/>
      <c r="D270" s="120" t="s">
        <v>404</v>
      </c>
      <c r="E270" s="15">
        <f t="shared" si="76"/>
        <v>0</v>
      </c>
      <c r="F270" s="13"/>
      <c r="G270" s="13"/>
      <c r="H270" s="13"/>
      <c r="I270" s="13"/>
      <c r="J270" s="15">
        <f t="shared" si="74"/>
        <v>5140959</v>
      </c>
      <c r="K270" s="13">
        <f>SUM(K271:K273)</f>
        <v>0</v>
      </c>
      <c r="L270" s="13">
        <f>SUM(L271:L273)</f>
        <v>0</v>
      </c>
      <c r="M270" s="13">
        <f>SUM(M271:M273)</f>
        <v>0</v>
      </c>
      <c r="N270" s="13">
        <f t="shared" si="75"/>
        <v>5140959</v>
      </c>
      <c r="O270" s="13">
        <f>SUM(O271:O273)</f>
        <v>5140959</v>
      </c>
      <c r="P270" s="14">
        <f t="shared" si="77"/>
        <v>5140959</v>
      </c>
    </row>
    <row r="271" spans="1:16" s="76" customFormat="1" x14ac:dyDescent="0.2">
      <c r="A271" s="264" t="s">
        <v>410</v>
      </c>
      <c r="B271" s="169" t="s">
        <v>407</v>
      </c>
      <c r="C271" s="169" t="s">
        <v>402</v>
      </c>
      <c r="D271" s="173" t="s">
        <v>413</v>
      </c>
      <c r="E271" s="15">
        <f t="shared" si="76"/>
        <v>0</v>
      </c>
      <c r="F271" s="89"/>
      <c r="G271" s="89"/>
      <c r="H271" s="89"/>
      <c r="I271" s="89"/>
      <c r="J271" s="15">
        <f t="shared" si="74"/>
        <v>778959</v>
      </c>
      <c r="K271" s="89"/>
      <c r="L271" s="89"/>
      <c r="M271" s="89"/>
      <c r="N271" s="13">
        <f t="shared" si="75"/>
        <v>778959</v>
      </c>
      <c r="O271" s="89">
        <v>778959</v>
      </c>
      <c r="P271" s="14">
        <f t="shared" si="77"/>
        <v>778959</v>
      </c>
    </row>
    <row r="272" spans="1:16" s="76" customFormat="1" x14ac:dyDescent="0.2">
      <c r="A272" s="264" t="s">
        <v>411</v>
      </c>
      <c r="B272" s="169" t="s">
        <v>408</v>
      </c>
      <c r="C272" s="169" t="s">
        <v>402</v>
      </c>
      <c r="D272" s="173" t="s">
        <v>414</v>
      </c>
      <c r="E272" s="15">
        <f t="shared" si="76"/>
        <v>0</v>
      </c>
      <c r="F272" s="89"/>
      <c r="G272" s="89"/>
      <c r="H272" s="89"/>
      <c r="I272" s="89"/>
      <c r="J272" s="15">
        <f t="shared" si="74"/>
        <v>1472000</v>
      </c>
      <c r="K272" s="89"/>
      <c r="L272" s="89"/>
      <c r="M272" s="89"/>
      <c r="N272" s="13">
        <f t="shared" si="75"/>
        <v>1472000</v>
      </c>
      <c r="O272" s="89">
        <v>1472000</v>
      </c>
      <c r="P272" s="14">
        <f t="shared" si="77"/>
        <v>1472000</v>
      </c>
    </row>
    <row r="273" spans="1:16" s="76" customFormat="1" x14ac:dyDescent="0.2">
      <c r="A273" s="264" t="s">
        <v>412</v>
      </c>
      <c r="B273" s="169" t="s">
        <v>409</v>
      </c>
      <c r="C273" s="169" t="s">
        <v>402</v>
      </c>
      <c r="D273" s="173" t="s">
        <v>415</v>
      </c>
      <c r="E273" s="15">
        <f t="shared" si="76"/>
        <v>0</v>
      </c>
      <c r="F273" s="89"/>
      <c r="G273" s="89"/>
      <c r="H273" s="89"/>
      <c r="I273" s="89"/>
      <c r="J273" s="15">
        <f t="shared" si="74"/>
        <v>2890000</v>
      </c>
      <c r="K273" s="89"/>
      <c r="L273" s="89"/>
      <c r="M273" s="89"/>
      <c r="N273" s="13">
        <f t="shared" si="75"/>
        <v>2890000</v>
      </c>
      <c r="O273" s="89">
        <v>2890000</v>
      </c>
      <c r="P273" s="14">
        <f t="shared" si="77"/>
        <v>2890000</v>
      </c>
    </row>
    <row r="274" spans="1:16" s="138" customFormat="1" ht="25.5" hidden="1" x14ac:dyDescent="0.2">
      <c r="A274" s="265">
        <v>4713100</v>
      </c>
      <c r="B274" s="166" t="s">
        <v>167</v>
      </c>
      <c r="C274" s="167"/>
      <c r="D274" s="168" t="s">
        <v>15</v>
      </c>
      <c r="E274" s="127">
        <f>E275</f>
        <v>0</v>
      </c>
      <c r="F274" s="127">
        <f t="shared" ref="F274:P274" si="78">F275</f>
        <v>0</v>
      </c>
      <c r="G274" s="127">
        <f t="shared" si="78"/>
        <v>0</v>
      </c>
      <c r="H274" s="127">
        <f t="shared" si="78"/>
        <v>0</v>
      </c>
      <c r="I274" s="127">
        <f t="shared" si="78"/>
        <v>0</v>
      </c>
      <c r="J274" s="127">
        <f t="shared" si="78"/>
        <v>0</v>
      </c>
      <c r="K274" s="127">
        <f t="shared" si="78"/>
        <v>0</v>
      </c>
      <c r="L274" s="127">
        <f t="shared" si="78"/>
        <v>0</v>
      </c>
      <c r="M274" s="127">
        <f t="shared" si="78"/>
        <v>0</v>
      </c>
      <c r="N274" s="127">
        <f t="shared" si="78"/>
        <v>0</v>
      </c>
      <c r="O274" s="127">
        <f t="shared" si="78"/>
        <v>0</v>
      </c>
      <c r="P274" s="129">
        <f t="shared" si="78"/>
        <v>0</v>
      </c>
    </row>
    <row r="275" spans="1:16" s="140" customFormat="1" ht="13.5" hidden="1" customHeight="1" x14ac:dyDescent="0.2">
      <c r="A275" s="266">
        <v>4713105</v>
      </c>
      <c r="B275" s="149" t="s">
        <v>55</v>
      </c>
      <c r="C275" s="150" t="s">
        <v>62</v>
      </c>
      <c r="D275" s="151" t="s">
        <v>116</v>
      </c>
      <c r="E275" s="132">
        <f>F275+I275</f>
        <v>0</v>
      </c>
      <c r="F275" s="152"/>
      <c r="G275" s="152"/>
      <c r="H275" s="152"/>
      <c r="I275" s="152"/>
      <c r="J275" s="132">
        <f>K275+N275</f>
        <v>0</v>
      </c>
      <c r="K275" s="152"/>
      <c r="L275" s="152"/>
      <c r="M275" s="152"/>
      <c r="N275" s="133">
        <f>O275</f>
        <v>0</v>
      </c>
      <c r="O275" s="153"/>
      <c r="P275" s="134">
        <f>E275+J275</f>
        <v>0</v>
      </c>
    </row>
    <row r="276" spans="1:16" s="138" customFormat="1" hidden="1" x14ac:dyDescent="0.2">
      <c r="A276" s="256">
        <v>4715040</v>
      </c>
      <c r="B276" s="154" t="s">
        <v>156</v>
      </c>
      <c r="C276" s="154"/>
      <c r="D276" s="137" t="s">
        <v>157</v>
      </c>
      <c r="E276" s="127">
        <f>E277</f>
        <v>0</v>
      </c>
      <c r="F276" s="127">
        <f t="shared" ref="F276:O276" si="79">F277</f>
        <v>0</v>
      </c>
      <c r="G276" s="127">
        <f t="shared" si="79"/>
        <v>0</v>
      </c>
      <c r="H276" s="127">
        <f t="shared" si="79"/>
        <v>0</v>
      </c>
      <c r="I276" s="127">
        <f t="shared" si="79"/>
        <v>0</v>
      </c>
      <c r="J276" s="127">
        <f t="shared" si="79"/>
        <v>0</v>
      </c>
      <c r="K276" s="127">
        <f t="shared" si="79"/>
        <v>0</v>
      </c>
      <c r="L276" s="127">
        <f t="shared" si="79"/>
        <v>0</v>
      </c>
      <c r="M276" s="127">
        <f t="shared" si="79"/>
        <v>0</v>
      </c>
      <c r="N276" s="127">
        <f t="shared" si="79"/>
        <v>0</v>
      </c>
      <c r="O276" s="127">
        <f t="shared" si="79"/>
        <v>0</v>
      </c>
      <c r="P276" s="129">
        <f t="shared" si="42"/>
        <v>0</v>
      </c>
    </row>
    <row r="277" spans="1:16" s="138" customFormat="1" hidden="1" x14ac:dyDescent="0.2">
      <c r="A277" s="267">
        <v>4715041</v>
      </c>
      <c r="B277" s="139" t="s">
        <v>158</v>
      </c>
      <c r="C277" s="139" t="s">
        <v>2</v>
      </c>
      <c r="D277" s="155" t="s">
        <v>159</v>
      </c>
      <c r="E277" s="127">
        <f>F277+I277</f>
        <v>0</v>
      </c>
      <c r="F277" s="152"/>
      <c r="G277" s="152"/>
      <c r="H277" s="152"/>
      <c r="I277" s="152"/>
      <c r="J277" s="127">
        <f t="shared" ref="J277:J289" si="80">K277+N277</f>
        <v>0</v>
      </c>
      <c r="K277" s="152"/>
      <c r="L277" s="152"/>
      <c r="M277" s="152"/>
      <c r="N277" s="133">
        <f>O277</f>
        <v>0</v>
      </c>
      <c r="O277" s="156"/>
      <c r="P277" s="129">
        <f t="shared" si="42"/>
        <v>0</v>
      </c>
    </row>
    <row r="278" spans="1:16" s="138" customFormat="1" hidden="1" x14ac:dyDescent="0.2">
      <c r="A278" s="256">
        <v>4716050</v>
      </c>
      <c r="B278" s="157" t="s">
        <v>168</v>
      </c>
      <c r="C278" s="158"/>
      <c r="D278" s="159" t="s">
        <v>89</v>
      </c>
      <c r="E278" s="127">
        <f t="shared" si="73"/>
        <v>0</v>
      </c>
      <c r="F278" s="160"/>
      <c r="G278" s="160"/>
      <c r="H278" s="160"/>
      <c r="I278" s="160"/>
      <c r="J278" s="127">
        <f t="shared" si="80"/>
        <v>0</v>
      </c>
      <c r="K278" s="160"/>
      <c r="L278" s="160"/>
      <c r="M278" s="160"/>
      <c r="N278" s="160">
        <f>N279</f>
        <v>0</v>
      </c>
      <c r="O278" s="160">
        <f>O279</f>
        <v>0</v>
      </c>
      <c r="P278" s="129">
        <f t="shared" si="42"/>
        <v>0</v>
      </c>
    </row>
    <row r="279" spans="1:16" s="140" customFormat="1" hidden="1" x14ac:dyDescent="0.2">
      <c r="A279" s="257">
        <v>4716051</v>
      </c>
      <c r="B279" s="225" t="s">
        <v>58</v>
      </c>
      <c r="C279" s="225" t="s">
        <v>75</v>
      </c>
      <c r="D279" s="161" t="s">
        <v>90</v>
      </c>
      <c r="E279" s="127">
        <f t="shared" si="73"/>
        <v>0</v>
      </c>
      <c r="F279" s="152"/>
      <c r="G279" s="152"/>
      <c r="H279" s="152"/>
      <c r="I279" s="152"/>
      <c r="J279" s="127">
        <f t="shared" si="80"/>
        <v>0</v>
      </c>
      <c r="K279" s="152"/>
      <c r="L279" s="152"/>
      <c r="M279" s="152"/>
      <c r="N279" s="133">
        <f t="shared" ref="N279:N286" si="81">O279</f>
        <v>0</v>
      </c>
      <c r="O279" s="152"/>
      <c r="P279" s="129">
        <f t="shared" si="42"/>
        <v>0</v>
      </c>
    </row>
    <row r="280" spans="1:16" s="235" customFormat="1" ht="30" customHeight="1" x14ac:dyDescent="0.2">
      <c r="A280" s="263" t="s">
        <v>528</v>
      </c>
      <c r="B280" s="231" t="s">
        <v>531</v>
      </c>
      <c r="C280" s="231" t="s">
        <v>402</v>
      </c>
      <c r="D280" s="232" t="s">
        <v>532</v>
      </c>
      <c r="E280" s="233">
        <f t="shared" si="73"/>
        <v>0</v>
      </c>
      <c r="F280" s="234"/>
      <c r="G280" s="234"/>
      <c r="H280" s="234"/>
      <c r="I280" s="234"/>
      <c r="J280" s="233">
        <f t="shared" ref="J280:J286" si="82">K280+N280</f>
        <v>193331</v>
      </c>
      <c r="K280" s="234"/>
      <c r="L280" s="234"/>
      <c r="M280" s="234"/>
      <c r="N280" s="234">
        <f t="shared" si="81"/>
        <v>193331</v>
      </c>
      <c r="O280" s="234">
        <v>193331</v>
      </c>
      <c r="P280" s="230">
        <f t="shared" ref="P280:P286" si="83">E280+J280</f>
        <v>193331</v>
      </c>
    </row>
    <row r="281" spans="1:16" s="235" customFormat="1" x14ac:dyDescent="0.2">
      <c r="A281" s="360" t="s">
        <v>545</v>
      </c>
      <c r="B281" s="361" t="s">
        <v>546</v>
      </c>
      <c r="C281" s="361"/>
      <c r="D281" s="362" t="s">
        <v>547</v>
      </c>
      <c r="E281" s="233">
        <f t="shared" si="73"/>
        <v>0</v>
      </c>
      <c r="F281" s="234"/>
      <c r="G281" s="234"/>
      <c r="H281" s="234"/>
      <c r="I281" s="234"/>
      <c r="J281" s="233">
        <f t="shared" si="82"/>
        <v>16029874</v>
      </c>
      <c r="K281" s="234"/>
      <c r="L281" s="234"/>
      <c r="M281" s="234"/>
      <c r="N281" s="234">
        <f>O281</f>
        <v>16029874</v>
      </c>
      <c r="O281" s="234">
        <f>O282+O285+O283</f>
        <v>16029874</v>
      </c>
      <c r="P281" s="230">
        <f t="shared" si="83"/>
        <v>16029874</v>
      </c>
    </row>
    <row r="282" spans="1:16" s="242" customFormat="1" ht="30" customHeight="1" x14ac:dyDescent="0.2">
      <c r="A282" s="253" t="s">
        <v>548</v>
      </c>
      <c r="B282" s="363" t="s">
        <v>549</v>
      </c>
      <c r="C282" s="363" t="s">
        <v>139</v>
      </c>
      <c r="D282" s="364" t="s">
        <v>550</v>
      </c>
      <c r="E282" s="359">
        <f t="shared" si="73"/>
        <v>0</v>
      </c>
      <c r="F282" s="240"/>
      <c r="G282" s="240"/>
      <c r="H282" s="240"/>
      <c r="I282" s="240"/>
      <c r="J282" s="238">
        <f t="shared" si="82"/>
        <v>2567344</v>
      </c>
      <c r="K282" s="240"/>
      <c r="L282" s="240"/>
      <c r="M282" s="240"/>
      <c r="N282" s="240">
        <f>O282</f>
        <v>2567344</v>
      </c>
      <c r="O282" s="240">
        <v>2567344</v>
      </c>
      <c r="P282" s="241">
        <f t="shared" si="83"/>
        <v>2567344</v>
      </c>
    </row>
    <row r="283" spans="1:16" s="242" customFormat="1" ht="30" customHeight="1" x14ac:dyDescent="0.2">
      <c r="A283" s="253" t="s">
        <v>575</v>
      </c>
      <c r="B283" s="363" t="s">
        <v>572</v>
      </c>
      <c r="C283" s="363" t="s">
        <v>139</v>
      </c>
      <c r="D283" s="364" t="s">
        <v>573</v>
      </c>
      <c r="E283" s="359">
        <f t="shared" si="73"/>
        <v>0</v>
      </c>
      <c r="F283" s="240"/>
      <c r="G283" s="240"/>
      <c r="H283" s="240"/>
      <c r="I283" s="240"/>
      <c r="J283" s="238">
        <f t="shared" si="82"/>
        <v>4173866</v>
      </c>
      <c r="K283" s="240"/>
      <c r="L283" s="240"/>
      <c r="M283" s="240"/>
      <c r="N283" s="240">
        <f t="shared" si="81"/>
        <v>4173866</v>
      </c>
      <c r="O283" s="240">
        <v>4173866</v>
      </c>
      <c r="P283" s="241">
        <f t="shared" si="83"/>
        <v>4173866</v>
      </c>
    </row>
    <row r="284" spans="1:16" s="242" customFormat="1" ht="30" customHeight="1" x14ac:dyDescent="0.2">
      <c r="A284" s="253"/>
      <c r="B284" s="363"/>
      <c r="C284" s="363"/>
      <c r="D284" s="364" t="s">
        <v>574</v>
      </c>
      <c r="E284" s="359">
        <f t="shared" si="73"/>
        <v>0</v>
      </c>
      <c r="F284" s="240"/>
      <c r="G284" s="240"/>
      <c r="H284" s="240"/>
      <c r="I284" s="240"/>
      <c r="J284" s="238">
        <f t="shared" si="82"/>
        <v>2550000</v>
      </c>
      <c r="K284" s="240"/>
      <c r="L284" s="240"/>
      <c r="M284" s="240"/>
      <c r="N284" s="240">
        <f t="shared" si="81"/>
        <v>2550000</v>
      </c>
      <c r="O284" s="240">
        <v>2550000</v>
      </c>
      <c r="P284" s="241">
        <f t="shared" si="83"/>
        <v>2550000</v>
      </c>
    </row>
    <row r="285" spans="1:16" s="242" customFormat="1" ht="25.5" x14ac:dyDescent="0.2">
      <c r="A285" s="253" t="s">
        <v>562</v>
      </c>
      <c r="B285" s="211" t="s">
        <v>560</v>
      </c>
      <c r="C285" s="211" t="s">
        <v>139</v>
      </c>
      <c r="D285" s="308" t="s">
        <v>563</v>
      </c>
      <c r="E285" s="285"/>
      <c r="F285" s="240"/>
      <c r="G285" s="240"/>
      <c r="H285" s="240"/>
      <c r="I285" s="240"/>
      <c r="J285" s="238">
        <f t="shared" si="82"/>
        <v>9288664</v>
      </c>
      <c r="K285" s="240"/>
      <c r="L285" s="240"/>
      <c r="M285" s="240"/>
      <c r="N285" s="240">
        <f t="shared" si="81"/>
        <v>9288664</v>
      </c>
      <c r="O285" s="240">
        <v>9288664</v>
      </c>
      <c r="P285" s="241">
        <f t="shared" si="83"/>
        <v>9288664</v>
      </c>
    </row>
    <row r="286" spans="1:16" s="242" customFormat="1" ht="25.5" x14ac:dyDescent="0.2">
      <c r="A286" s="253"/>
      <c r="B286" s="323"/>
      <c r="C286" s="323"/>
      <c r="D286" s="273" t="s">
        <v>564</v>
      </c>
      <c r="E286" s="291"/>
      <c r="F286" s="324"/>
      <c r="G286" s="240"/>
      <c r="H286" s="240"/>
      <c r="I286" s="240"/>
      <c r="J286" s="238">
        <f t="shared" si="82"/>
        <v>6947468</v>
      </c>
      <c r="K286" s="240"/>
      <c r="L286" s="240"/>
      <c r="M286" s="240"/>
      <c r="N286" s="240">
        <f t="shared" si="81"/>
        <v>6947468</v>
      </c>
      <c r="O286" s="240">
        <v>6947468</v>
      </c>
      <c r="P286" s="241">
        <f t="shared" si="83"/>
        <v>6947468</v>
      </c>
    </row>
    <row r="287" spans="1:16" s="235" customFormat="1" ht="13.5" customHeight="1" x14ac:dyDescent="0.2">
      <c r="A287" s="311" t="s">
        <v>529</v>
      </c>
      <c r="B287" s="312" t="s">
        <v>520</v>
      </c>
      <c r="C287" s="312"/>
      <c r="D287" s="325" t="s">
        <v>523</v>
      </c>
      <c r="E287" s="326">
        <f t="shared" si="73"/>
        <v>0</v>
      </c>
      <c r="F287" s="236"/>
      <c r="G287" s="236"/>
      <c r="H287" s="236"/>
      <c r="I287" s="236"/>
      <c r="J287" s="233">
        <f t="shared" si="80"/>
        <v>49190000</v>
      </c>
      <c r="K287" s="236"/>
      <c r="L287" s="236"/>
      <c r="M287" s="236"/>
      <c r="N287" s="234">
        <f>N288</f>
        <v>49190000</v>
      </c>
      <c r="O287" s="236"/>
      <c r="P287" s="230">
        <f t="shared" si="42"/>
        <v>49190000</v>
      </c>
    </row>
    <row r="288" spans="1:16" s="242" customFormat="1" ht="13.5" customHeight="1" x14ac:dyDescent="0.2">
      <c r="A288" s="282" t="s">
        <v>530</v>
      </c>
      <c r="B288" s="283" t="s">
        <v>522</v>
      </c>
      <c r="C288" s="283" t="s">
        <v>141</v>
      </c>
      <c r="D288" s="284" t="s">
        <v>145</v>
      </c>
      <c r="E288" s="285"/>
      <c r="F288" s="286"/>
      <c r="G288" s="286"/>
      <c r="H288" s="286"/>
      <c r="I288" s="286"/>
      <c r="J288" s="238">
        <f t="shared" si="80"/>
        <v>49190000</v>
      </c>
      <c r="K288" s="239"/>
      <c r="L288" s="239"/>
      <c r="M288" s="239"/>
      <c r="N288" s="240">
        <f>N289</f>
        <v>49190000</v>
      </c>
      <c r="O288" s="239"/>
      <c r="P288" s="241">
        <f t="shared" si="42"/>
        <v>49190000</v>
      </c>
    </row>
    <row r="289" spans="1:16" s="242" customFormat="1" ht="13.5" customHeight="1" x14ac:dyDescent="0.2">
      <c r="A289" s="253"/>
      <c r="B289" s="237"/>
      <c r="C289" s="237"/>
      <c r="D289" s="290" t="s">
        <v>538</v>
      </c>
      <c r="E289" s="291"/>
      <c r="F289" s="292"/>
      <c r="G289" s="292"/>
      <c r="H289" s="292"/>
      <c r="I289" s="292"/>
      <c r="J289" s="238">
        <f t="shared" si="80"/>
        <v>49190000</v>
      </c>
      <c r="K289" s="239"/>
      <c r="L289" s="239"/>
      <c r="M289" s="239"/>
      <c r="N289" s="240">
        <v>49190000</v>
      </c>
      <c r="O289" s="239"/>
      <c r="P289" s="241">
        <f t="shared" si="42"/>
        <v>49190000</v>
      </c>
    </row>
    <row r="290" spans="1:16" s="235" customFormat="1" x14ac:dyDescent="0.2">
      <c r="A290" s="287">
        <v>3100000</v>
      </c>
      <c r="B290" s="228"/>
      <c r="C290" s="243"/>
      <c r="D290" s="288" t="s">
        <v>77</v>
      </c>
      <c r="E290" s="289">
        <f>E291</f>
        <v>1199700</v>
      </c>
      <c r="F290" s="289">
        <f t="shared" ref="F290:O290" si="84">F291</f>
        <v>1199700</v>
      </c>
      <c r="G290" s="289">
        <f t="shared" si="84"/>
        <v>655600</v>
      </c>
      <c r="H290" s="289">
        <f t="shared" si="84"/>
        <v>10400</v>
      </c>
      <c r="I290" s="289">
        <f t="shared" si="84"/>
        <v>0</v>
      </c>
      <c r="J290" s="229">
        <f t="shared" si="84"/>
        <v>43257300</v>
      </c>
      <c r="K290" s="229">
        <f t="shared" si="84"/>
        <v>0</v>
      </c>
      <c r="L290" s="229">
        <f t="shared" si="84"/>
        <v>0</v>
      </c>
      <c r="M290" s="229">
        <f t="shared" si="84"/>
        <v>0</v>
      </c>
      <c r="N290" s="229">
        <f t="shared" si="84"/>
        <v>43257300</v>
      </c>
      <c r="O290" s="229">
        <f t="shared" si="84"/>
        <v>43257300</v>
      </c>
      <c r="P290" s="230">
        <f t="shared" ref="P290:P301" si="85">E290+J290</f>
        <v>44457000</v>
      </c>
    </row>
    <row r="291" spans="1:16" x14ac:dyDescent="0.2">
      <c r="A291" s="247" t="s">
        <v>373</v>
      </c>
      <c r="B291" s="28"/>
      <c r="C291" s="32"/>
      <c r="D291" s="52" t="s">
        <v>77</v>
      </c>
      <c r="E291" s="10">
        <f>E292+E293+E294+E300</f>
        <v>1199700</v>
      </c>
      <c r="F291" s="10">
        <f>F292+F293+F294+F300</f>
        <v>1199700</v>
      </c>
      <c r="G291" s="10">
        <f>G292+G293+G294+G300</f>
        <v>655600</v>
      </c>
      <c r="H291" s="10">
        <f>H292+H293+H294+H300</f>
        <v>10400</v>
      </c>
      <c r="I291" s="10">
        <f>I292+I293+I294+I300</f>
        <v>0</v>
      </c>
      <c r="J291" s="10">
        <f t="shared" ref="J291:O291" si="86">J292+J293+J294+J300+J295+J299</f>
        <v>43257300</v>
      </c>
      <c r="K291" s="10">
        <f t="shared" si="86"/>
        <v>0</v>
      </c>
      <c r="L291" s="10">
        <f t="shared" si="86"/>
        <v>0</v>
      </c>
      <c r="M291" s="10">
        <f t="shared" si="86"/>
        <v>0</v>
      </c>
      <c r="N291" s="10">
        <f t="shared" si="86"/>
        <v>43257300</v>
      </c>
      <c r="O291" s="10">
        <f t="shared" si="86"/>
        <v>43257300</v>
      </c>
      <c r="P291" s="10">
        <f>P292+P293+P294+P300</f>
        <v>1352000</v>
      </c>
    </row>
    <row r="292" spans="1:16" s="7" customFormat="1" ht="25.5" x14ac:dyDescent="0.2">
      <c r="A292" s="247" t="s">
        <v>374</v>
      </c>
      <c r="B292" s="29" t="s">
        <v>208</v>
      </c>
      <c r="C292" s="29" t="s">
        <v>133</v>
      </c>
      <c r="D292" s="53" t="s">
        <v>207</v>
      </c>
      <c r="E292" s="15">
        <f t="shared" ref="E292:E297" si="87">F292+I292</f>
        <v>900700</v>
      </c>
      <c r="F292" s="13">
        <v>900700</v>
      </c>
      <c r="G292" s="13">
        <v>655600</v>
      </c>
      <c r="H292" s="13">
        <v>10400</v>
      </c>
      <c r="I292" s="13"/>
      <c r="J292" s="15">
        <f>K292+N292</f>
        <v>13300</v>
      </c>
      <c r="K292" s="13"/>
      <c r="L292" s="13"/>
      <c r="M292" s="13"/>
      <c r="N292" s="13">
        <f>O292</f>
        <v>13300</v>
      </c>
      <c r="O292" s="13">
        <v>13300</v>
      </c>
      <c r="P292" s="14">
        <f t="shared" si="85"/>
        <v>914000</v>
      </c>
    </row>
    <row r="293" spans="1:16" s="7" customFormat="1" x14ac:dyDescent="0.2">
      <c r="A293" s="252" t="s">
        <v>377</v>
      </c>
      <c r="B293" s="206" t="s">
        <v>376</v>
      </c>
      <c r="C293" s="206" t="s">
        <v>138</v>
      </c>
      <c r="D293" s="207" t="s">
        <v>375</v>
      </c>
      <c r="E293" s="15">
        <f t="shared" si="87"/>
        <v>199000</v>
      </c>
      <c r="F293" s="13">
        <v>199000</v>
      </c>
      <c r="G293" s="13"/>
      <c r="H293" s="13"/>
      <c r="I293" s="13"/>
      <c r="J293" s="15">
        <f>K293+N293</f>
        <v>0</v>
      </c>
      <c r="K293" s="13"/>
      <c r="L293" s="13"/>
      <c r="M293" s="13"/>
      <c r="N293" s="13">
        <f>O293</f>
        <v>0</v>
      </c>
      <c r="O293" s="13"/>
      <c r="P293" s="14">
        <f t="shared" si="85"/>
        <v>199000</v>
      </c>
    </row>
    <row r="294" spans="1:16" s="7" customFormat="1" x14ac:dyDescent="0.2">
      <c r="A294" s="259" t="s">
        <v>380</v>
      </c>
      <c r="B294" s="208" t="s">
        <v>379</v>
      </c>
      <c r="C294" s="208" t="s">
        <v>139</v>
      </c>
      <c r="D294" s="209" t="s">
        <v>378</v>
      </c>
      <c r="E294" s="113">
        <f t="shared" si="87"/>
        <v>0</v>
      </c>
      <c r="F294" s="13"/>
      <c r="G294" s="13"/>
      <c r="H294" s="13"/>
      <c r="I294" s="13"/>
      <c r="J294" s="15">
        <f>K294+N294</f>
        <v>139000</v>
      </c>
      <c r="K294" s="13"/>
      <c r="L294" s="13"/>
      <c r="M294" s="13"/>
      <c r="N294" s="13">
        <f>O294</f>
        <v>139000</v>
      </c>
      <c r="O294" s="13">
        <v>139000</v>
      </c>
      <c r="P294" s="14">
        <f t="shared" si="85"/>
        <v>139000</v>
      </c>
    </row>
    <row r="295" spans="1:16" ht="17.25" customHeight="1" x14ac:dyDescent="0.2">
      <c r="A295" s="259" t="s">
        <v>383</v>
      </c>
      <c r="B295" s="106" t="s">
        <v>382</v>
      </c>
      <c r="C295" s="106"/>
      <c r="D295" s="210" t="s">
        <v>381</v>
      </c>
      <c r="E295" s="113">
        <f t="shared" si="87"/>
        <v>0</v>
      </c>
      <c r="F295" s="9">
        <f>F296</f>
        <v>0</v>
      </c>
      <c r="G295" s="9">
        <f>G296</f>
        <v>0</v>
      </c>
      <c r="H295" s="9">
        <f>H296</f>
        <v>0</v>
      </c>
      <c r="I295" s="9">
        <f>I296</f>
        <v>0</v>
      </c>
      <c r="J295" s="9">
        <f t="shared" ref="J295:O295" si="88">J296+J297</f>
        <v>5105000</v>
      </c>
      <c r="K295" s="9">
        <f t="shared" si="88"/>
        <v>0</v>
      </c>
      <c r="L295" s="9">
        <f t="shared" si="88"/>
        <v>0</v>
      </c>
      <c r="M295" s="9">
        <f t="shared" si="88"/>
        <v>0</v>
      </c>
      <c r="N295" s="9">
        <f t="shared" si="88"/>
        <v>5105000</v>
      </c>
      <c r="O295" s="9">
        <f t="shared" si="88"/>
        <v>5105000</v>
      </c>
      <c r="P295" s="14">
        <f t="shared" si="85"/>
        <v>5105000</v>
      </c>
    </row>
    <row r="296" spans="1:16" s="82" customFormat="1" ht="14.25" customHeight="1" x14ac:dyDescent="0.2">
      <c r="A296" s="253" t="s">
        <v>386</v>
      </c>
      <c r="B296" s="211" t="s">
        <v>385</v>
      </c>
      <c r="C296" s="211" t="s">
        <v>136</v>
      </c>
      <c r="D296" s="212" t="s">
        <v>384</v>
      </c>
      <c r="E296" s="113">
        <f t="shared" si="87"/>
        <v>0</v>
      </c>
      <c r="F296" s="81"/>
      <c r="G296" s="81"/>
      <c r="H296" s="81"/>
      <c r="I296" s="81"/>
      <c r="J296" s="15">
        <f>K296+N296</f>
        <v>421200</v>
      </c>
      <c r="K296" s="81"/>
      <c r="L296" s="81"/>
      <c r="M296" s="81"/>
      <c r="N296" s="81">
        <f>O296</f>
        <v>421200</v>
      </c>
      <c r="O296" s="81">
        <v>421200</v>
      </c>
      <c r="P296" s="14">
        <f t="shared" si="85"/>
        <v>421200</v>
      </c>
    </row>
    <row r="297" spans="1:16" s="82" customFormat="1" ht="38.25" x14ac:dyDescent="0.2">
      <c r="A297" s="253" t="s">
        <v>583</v>
      </c>
      <c r="B297" s="211" t="s">
        <v>584</v>
      </c>
      <c r="C297" s="211"/>
      <c r="D297" s="218" t="s">
        <v>585</v>
      </c>
      <c r="E297" s="113">
        <f t="shared" si="87"/>
        <v>0</v>
      </c>
      <c r="F297" s="366"/>
      <c r="G297" s="366"/>
      <c r="H297" s="366"/>
      <c r="I297" s="366"/>
      <c r="J297" s="15">
        <f>K297+N297</f>
        <v>4683800</v>
      </c>
      <c r="K297" s="366"/>
      <c r="L297" s="366"/>
      <c r="M297" s="366"/>
      <c r="N297" s="81">
        <f>O297</f>
        <v>4683800</v>
      </c>
      <c r="O297" s="366">
        <v>4683800</v>
      </c>
      <c r="P297" s="14">
        <f t="shared" si="85"/>
        <v>4683800</v>
      </c>
    </row>
    <row r="298" spans="1:16" s="82" customFormat="1" ht="51" x14ac:dyDescent="0.2">
      <c r="A298" s="253"/>
      <c r="B298" s="211"/>
      <c r="C298" s="211"/>
      <c r="D298" s="212" t="s">
        <v>586</v>
      </c>
      <c r="E298" s="113"/>
      <c r="F298" s="366"/>
      <c r="G298" s="366"/>
      <c r="H298" s="366"/>
      <c r="I298" s="366"/>
      <c r="J298" s="15">
        <f>K298+N298</f>
        <v>4683800</v>
      </c>
      <c r="K298" s="366"/>
      <c r="L298" s="366"/>
      <c r="M298" s="366"/>
      <c r="N298" s="81">
        <f>O298</f>
        <v>4683800</v>
      </c>
      <c r="O298" s="366">
        <v>4683800</v>
      </c>
      <c r="P298" s="14">
        <f t="shared" si="85"/>
        <v>4683800</v>
      </c>
    </row>
    <row r="299" spans="1:16" s="162" customFormat="1" ht="14.25" customHeight="1" x14ac:dyDescent="0.2">
      <c r="A299" s="268" t="s">
        <v>527</v>
      </c>
      <c r="B299" s="106" t="s">
        <v>195</v>
      </c>
      <c r="C299" s="106" t="s">
        <v>139</v>
      </c>
      <c r="D299" s="218" t="s">
        <v>365</v>
      </c>
      <c r="E299" s="113"/>
      <c r="F299" s="224"/>
      <c r="G299" s="224"/>
      <c r="H299" s="224"/>
      <c r="I299" s="224"/>
      <c r="J299" s="15">
        <f>K299+N299</f>
        <v>38000000</v>
      </c>
      <c r="K299" s="224"/>
      <c r="L299" s="224"/>
      <c r="M299" s="224"/>
      <c r="N299" s="224">
        <f>O299</f>
        <v>38000000</v>
      </c>
      <c r="O299" s="224">
        <v>38000000</v>
      </c>
      <c r="P299" s="14">
        <f t="shared" si="85"/>
        <v>38000000</v>
      </c>
    </row>
    <row r="300" spans="1:16" s="162" customFormat="1" ht="16.899999999999999" customHeight="1" x14ac:dyDescent="0.2">
      <c r="A300" s="268" t="s">
        <v>508</v>
      </c>
      <c r="B300" s="106" t="s">
        <v>200</v>
      </c>
      <c r="C300" s="106"/>
      <c r="D300" s="218" t="s">
        <v>202</v>
      </c>
      <c r="E300" s="113">
        <f>E301</f>
        <v>100000</v>
      </c>
      <c r="F300" s="113">
        <f t="shared" ref="F300:O300" si="89">F301</f>
        <v>100000</v>
      </c>
      <c r="G300" s="113">
        <f t="shared" si="89"/>
        <v>0</v>
      </c>
      <c r="H300" s="113">
        <f t="shared" si="89"/>
        <v>0</v>
      </c>
      <c r="I300" s="113">
        <f t="shared" si="89"/>
        <v>0</v>
      </c>
      <c r="J300" s="113">
        <f t="shared" si="89"/>
        <v>0</v>
      </c>
      <c r="K300" s="113">
        <f t="shared" si="89"/>
        <v>0</v>
      </c>
      <c r="L300" s="113">
        <f t="shared" si="89"/>
        <v>0</v>
      </c>
      <c r="M300" s="113">
        <f t="shared" si="89"/>
        <v>0</v>
      </c>
      <c r="N300" s="113">
        <f t="shared" si="89"/>
        <v>0</v>
      </c>
      <c r="O300" s="113">
        <f t="shared" si="89"/>
        <v>0</v>
      </c>
      <c r="P300" s="14">
        <f t="shared" si="85"/>
        <v>100000</v>
      </c>
    </row>
    <row r="301" spans="1:16" s="82" customFormat="1" ht="16.899999999999999" customHeight="1" x14ac:dyDescent="0.2">
      <c r="A301" s="253" t="s">
        <v>509</v>
      </c>
      <c r="B301" s="211" t="s">
        <v>204</v>
      </c>
      <c r="C301" s="211" t="s">
        <v>139</v>
      </c>
      <c r="D301" s="213" t="s">
        <v>205</v>
      </c>
      <c r="E301" s="118">
        <f>F301+I301</f>
        <v>100000</v>
      </c>
      <c r="F301" s="81">
        <v>100000</v>
      </c>
      <c r="G301" s="81"/>
      <c r="H301" s="81"/>
      <c r="I301" s="81"/>
      <c r="J301" s="15">
        <f>K301+N301</f>
        <v>0</v>
      </c>
      <c r="K301" s="81"/>
      <c r="L301" s="81"/>
      <c r="M301" s="81"/>
      <c r="N301" s="81"/>
      <c r="O301" s="81"/>
      <c r="P301" s="102">
        <f t="shared" si="85"/>
        <v>100000</v>
      </c>
    </row>
    <row r="302" spans="1:16" s="7" customFormat="1" ht="15" customHeight="1" x14ac:dyDescent="0.2">
      <c r="A302" s="269">
        <v>3700000</v>
      </c>
      <c r="B302" s="215"/>
      <c r="C302" s="216"/>
      <c r="D302" s="214" t="s">
        <v>79</v>
      </c>
      <c r="E302" s="33">
        <f>E303</f>
        <v>6459600</v>
      </c>
      <c r="F302" s="33">
        <f t="shared" ref="F302:O302" si="90">F303</f>
        <v>6404600</v>
      </c>
      <c r="G302" s="33">
        <f t="shared" si="90"/>
        <v>4008250</v>
      </c>
      <c r="H302" s="33">
        <f t="shared" si="90"/>
        <v>84600</v>
      </c>
      <c r="I302" s="33">
        <f t="shared" si="90"/>
        <v>0</v>
      </c>
      <c r="J302" s="33">
        <f t="shared" si="90"/>
        <v>1049022</v>
      </c>
      <c r="K302" s="33">
        <f t="shared" si="90"/>
        <v>0</v>
      </c>
      <c r="L302" s="33">
        <f t="shared" si="90"/>
        <v>0</v>
      </c>
      <c r="M302" s="33">
        <f t="shared" si="90"/>
        <v>0</v>
      </c>
      <c r="N302" s="33">
        <f t="shared" si="90"/>
        <v>1049022</v>
      </c>
      <c r="O302" s="33">
        <f t="shared" si="90"/>
        <v>1049022</v>
      </c>
      <c r="P302" s="14">
        <f t="shared" si="42"/>
        <v>7508622</v>
      </c>
    </row>
    <row r="303" spans="1:16" s="7" customFormat="1" x14ac:dyDescent="0.2">
      <c r="A303" s="259" t="s">
        <v>387</v>
      </c>
      <c r="B303" s="217"/>
      <c r="C303" s="216"/>
      <c r="D303" s="355" t="s">
        <v>79</v>
      </c>
      <c r="E303" s="296">
        <f>E304+E306+E308+E305+E307</f>
        <v>6459600</v>
      </c>
      <c r="F303" s="296">
        <f t="shared" ref="F303:P303" si="91">F304+F306+F308+F305+F307</f>
        <v>6404600</v>
      </c>
      <c r="G303" s="296">
        <f t="shared" si="91"/>
        <v>4008250</v>
      </c>
      <c r="H303" s="296">
        <f t="shared" si="91"/>
        <v>84600</v>
      </c>
      <c r="I303" s="296">
        <f t="shared" si="91"/>
        <v>0</v>
      </c>
      <c r="J303" s="296">
        <f t="shared" si="91"/>
        <v>1049022</v>
      </c>
      <c r="K303" s="296">
        <f t="shared" si="91"/>
        <v>0</v>
      </c>
      <c r="L303" s="296">
        <f t="shared" si="91"/>
        <v>0</v>
      </c>
      <c r="M303" s="296">
        <f t="shared" si="91"/>
        <v>0</v>
      </c>
      <c r="N303" s="296">
        <f t="shared" si="91"/>
        <v>1049022</v>
      </c>
      <c r="O303" s="296">
        <f t="shared" si="91"/>
        <v>1049022</v>
      </c>
      <c r="P303" s="296">
        <f t="shared" si="91"/>
        <v>7508622</v>
      </c>
    </row>
    <row r="304" spans="1:16" s="7" customFormat="1" ht="25.9" customHeight="1" x14ac:dyDescent="0.2">
      <c r="A304" s="346" t="s">
        <v>388</v>
      </c>
      <c r="B304" s="347" t="s">
        <v>208</v>
      </c>
      <c r="C304" s="347" t="s">
        <v>133</v>
      </c>
      <c r="D304" s="350" t="s">
        <v>207</v>
      </c>
      <c r="E304" s="351">
        <f>F304+I304</f>
        <v>5343600</v>
      </c>
      <c r="F304" s="353">
        <v>5343600</v>
      </c>
      <c r="G304" s="297">
        <v>4008250</v>
      </c>
      <c r="H304" s="13">
        <v>84600</v>
      </c>
      <c r="I304" s="13"/>
      <c r="J304" s="15">
        <f>K304+N304</f>
        <v>0</v>
      </c>
      <c r="K304" s="13"/>
      <c r="L304" s="13"/>
      <c r="M304" s="13"/>
      <c r="N304" s="13">
        <f>O304</f>
        <v>0</v>
      </c>
      <c r="O304" s="13"/>
      <c r="P304" s="14">
        <f>E304+J304</f>
        <v>5343600</v>
      </c>
    </row>
    <row r="305" spans="1:18" s="7" customFormat="1" x14ac:dyDescent="0.2">
      <c r="A305" s="259" t="s">
        <v>567</v>
      </c>
      <c r="B305" s="208" t="s">
        <v>30</v>
      </c>
      <c r="C305" s="208" t="s">
        <v>568</v>
      </c>
      <c r="D305" s="356" t="s">
        <v>569</v>
      </c>
      <c r="E305" s="351">
        <f>F305+I305</f>
        <v>11000</v>
      </c>
      <c r="F305" s="354">
        <v>11000</v>
      </c>
      <c r="G305" s="352"/>
      <c r="H305" s="221"/>
      <c r="I305" s="13"/>
      <c r="J305" s="15"/>
      <c r="K305" s="13"/>
      <c r="L305" s="13"/>
      <c r="M305" s="13"/>
      <c r="N305" s="13"/>
      <c r="O305" s="13"/>
      <c r="P305" s="14">
        <f>E305+J305</f>
        <v>11000</v>
      </c>
    </row>
    <row r="306" spans="1:18" s="7" customFormat="1" x14ac:dyDescent="0.2">
      <c r="A306" s="259" t="s">
        <v>390</v>
      </c>
      <c r="B306" s="217" t="s">
        <v>389</v>
      </c>
      <c r="C306" s="302" t="s">
        <v>146</v>
      </c>
      <c r="D306" s="370" t="s">
        <v>80</v>
      </c>
      <c r="E306" s="348">
        <v>55000</v>
      </c>
      <c r="F306" s="349"/>
      <c r="G306" s="349"/>
      <c r="H306" s="13"/>
      <c r="I306" s="13"/>
      <c r="J306" s="15">
        <f>K306+N306</f>
        <v>0</v>
      </c>
      <c r="K306" s="13"/>
      <c r="L306" s="13"/>
      <c r="M306" s="13"/>
      <c r="N306" s="13">
        <f>O306</f>
        <v>0</v>
      </c>
      <c r="O306" s="13"/>
      <c r="P306" s="14">
        <f>E306+J306</f>
        <v>55000</v>
      </c>
    </row>
    <row r="307" spans="1:18" s="7" customFormat="1" hidden="1" x14ac:dyDescent="0.2">
      <c r="A307" s="259" t="s">
        <v>551</v>
      </c>
      <c r="B307" s="217" t="s">
        <v>552</v>
      </c>
      <c r="C307" s="302" t="s">
        <v>541</v>
      </c>
      <c r="D307" s="301" t="s">
        <v>553</v>
      </c>
      <c r="E307" s="33">
        <v>0</v>
      </c>
      <c r="F307" s="297"/>
      <c r="G307" s="297"/>
      <c r="H307" s="297"/>
      <c r="I307" s="297"/>
      <c r="J307" s="15">
        <f>K307+N307</f>
        <v>0</v>
      </c>
      <c r="K307" s="297"/>
      <c r="L307" s="297"/>
      <c r="M307" s="297"/>
      <c r="N307" s="13">
        <f>O307</f>
        <v>0</v>
      </c>
      <c r="O307" s="297"/>
      <c r="P307" s="14">
        <f>E307+J307</f>
        <v>0</v>
      </c>
    </row>
    <row r="308" spans="1:18" s="7" customFormat="1" ht="25.5" x14ac:dyDescent="0.2">
      <c r="A308" s="259" t="s">
        <v>542</v>
      </c>
      <c r="B308" s="217" t="s">
        <v>539</v>
      </c>
      <c r="C308" s="302" t="s">
        <v>541</v>
      </c>
      <c r="D308" s="301" t="s">
        <v>540</v>
      </c>
      <c r="E308" s="296">
        <f>F308+I308</f>
        <v>1050000</v>
      </c>
      <c r="F308" s="297">
        <v>1050000</v>
      </c>
      <c r="G308" s="297"/>
      <c r="H308" s="297"/>
      <c r="I308" s="297"/>
      <c r="J308" s="298">
        <f>K308+N308</f>
        <v>1049022</v>
      </c>
      <c r="K308" s="297"/>
      <c r="L308" s="297"/>
      <c r="M308" s="297"/>
      <c r="N308" s="297">
        <f>O308</f>
        <v>1049022</v>
      </c>
      <c r="O308" s="297">
        <v>1049022</v>
      </c>
      <c r="P308" s="14">
        <f>E308+J308</f>
        <v>2099022</v>
      </c>
    </row>
    <row r="309" spans="1:18" ht="13.5" thickBot="1" x14ac:dyDescent="0.25">
      <c r="A309" s="371"/>
      <c r="B309" s="372"/>
      <c r="C309" s="373"/>
      <c r="D309" s="74" t="s">
        <v>81</v>
      </c>
      <c r="E309" s="45">
        <f t="shared" ref="E309:P309" si="92">E14+E36+E64+E113+E196+E202+E212+E229+E256+E290+E302</f>
        <v>1275388926</v>
      </c>
      <c r="F309" s="45">
        <f t="shared" si="92"/>
        <v>1275333926</v>
      </c>
      <c r="G309" s="45">
        <f t="shared" si="92"/>
        <v>328274378</v>
      </c>
      <c r="H309" s="45">
        <f t="shared" si="92"/>
        <v>40712300</v>
      </c>
      <c r="I309" s="45">
        <f t="shared" si="92"/>
        <v>0</v>
      </c>
      <c r="J309" s="45">
        <f t="shared" si="92"/>
        <v>296096880</v>
      </c>
      <c r="K309" s="45">
        <f t="shared" si="92"/>
        <v>27849911</v>
      </c>
      <c r="L309" s="45">
        <f t="shared" si="92"/>
        <v>1769100</v>
      </c>
      <c r="M309" s="45">
        <f t="shared" si="92"/>
        <v>1458600</v>
      </c>
      <c r="N309" s="45">
        <f t="shared" si="92"/>
        <v>268246969</v>
      </c>
      <c r="O309" s="45">
        <f t="shared" si="92"/>
        <v>215783630</v>
      </c>
      <c r="P309" s="45">
        <f t="shared" si="92"/>
        <v>1571485806</v>
      </c>
      <c r="Q309">
        <f>E309+J309</f>
        <v>1571485806</v>
      </c>
    </row>
    <row r="310" spans="1:18" x14ac:dyDescent="0.2">
      <c r="A310" s="293"/>
      <c r="B310" s="294"/>
      <c r="C310" s="295"/>
    </row>
    <row r="311" spans="1:18" ht="16.5" customHeight="1" x14ac:dyDescent="0.2">
      <c r="A311" s="293"/>
      <c r="B311" s="294"/>
      <c r="C311" s="295"/>
      <c r="D311" s="17" t="s">
        <v>73</v>
      </c>
      <c r="E311" s="17"/>
      <c r="F311" s="17"/>
      <c r="G311" s="17"/>
      <c r="H311" s="17"/>
      <c r="I311" s="17"/>
      <c r="J311" s="17"/>
      <c r="N311" s="17" t="s">
        <v>590</v>
      </c>
      <c r="Q311">
        <v>1173709054</v>
      </c>
      <c r="R311">
        <f>SUM(Q309-Q311)</f>
        <v>397776752</v>
      </c>
    </row>
    <row r="312" spans="1:18" ht="19.5" customHeight="1" x14ac:dyDescent="0.2">
      <c r="A312" s="293"/>
      <c r="B312" s="294"/>
      <c r="C312" s="295"/>
      <c r="D312" s="18" t="s">
        <v>72</v>
      </c>
      <c r="N312" t="s">
        <v>591</v>
      </c>
      <c r="Q312">
        <f>P309-Q311</f>
        <v>397776752</v>
      </c>
      <c r="R312">
        <f>Q311+Q313</f>
        <v>1287666922</v>
      </c>
    </row>
    <row r="313" spans="1:18" x14ac:dyDescent="0.2">
      <c r="Q313">
        <v>113957868</v>
      </c>
    </row>
    <row r="314" spans="1:18" x14ac:dyDescent="0.2">
      <c r="Q314">
        <f>Q312-Q313</f>
        <v>283818884</v>
      </c>
    </row>
  </sheetData>
  <mergeCells count="24">
    <mergeCell ref="J9:O9"/>
    <mergeCell ref="K10:K12"/>
    <mergeCell ref="M2:P2"/>
    <mergeCell ref="M4:P4"/>
    <mergeCell ref="C5:P5"/>
    <mergeCell ref="C6:P6"/>
    <mergeCell ref="P9:P12"/>
    <mergeCell ref="H11:H12"/>
    <mergeCell ref="E9:I9"/>
    <mergeCell ref="I10:I12"/>
    <mergeCell ref="O11:O12"/>
    <mergeCell ref="N10:N12"/>
    <mergeCell ref="L11:L12"/>
    <mergeCell ref="J10:J12"/>
    <mergeCell ref="L10:M10"/>
    <mergeCell ref="M11:M12"/>
    <mergeCell ref="G11:G12"/>
    <mergeCell ref="F10:F12"/>
    <mergeCell ref="E10:E12"/>
    <mergeCell ref="G10:H10"/>
    <mergeCell ref="A9:A12"/>
    <mergeCell ref="B9:B12"/>
    <mergeCell ref="C9:C12"/>
    <mergeCell ref="D9:D12"/>
  </mergeCells>
  <phoneticPr fontId="31" type="noConversion"/>
  <hyperlinks>
    <hyperlink ref="C253" location="!tnref1" display="0511"/>
  </hyperlinks>
  <printOptions horizontalCentered="1"/>
  <pageMargins left="0.19685039370078741" right="0.51181102362204722" top="0.47244094488188981" bottom="0.19685039370078741" header="0.31496062992125984" footer="0.51181102362204722"/>
  <pageSetup paperSize="9" scale="59" fitToHeight="10" orientation="landscape" r:id="rId1"/>
  <headerFooter differentFirst="1" alignWithMargins="0">
    <oddHeader>&amp;RПродовження додатка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31" sqref="A31:IV32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Дод 3 ПЦМ</vt:lpstr>
      <vt:lpstr>Лист1</vt:lpstr>
      <vt:lpstr>'Дод 3 ПЦМ'!Заголовки_для_печати</vt:lpstr>
      <vt:lpstr>'Дод 3 ПЦМ'!Область_печати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Admin</cp:lastModifiedBy>
  <cp:lastPrinted>2018-12-10T15:12:20Z</cp:lastPrinted>
  <dcterms:created xsi:type="dcterms:W3CDTF">2016-02-15T14:53:30Z</dcterms:created>
  <dcterms:modified xsi:type="dcterms:W3CDTF">2021-05-13T20:30:53Z</dcterms:modified>
</cp:coreProperties>
</file>