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mmrzo\OneDrive\Робочий стіл\РОВ\ММР ЗО\Рішення\41 сесія\для сайта\"/>
    </mc:Choice>
  </mc:AlternateContent>
  <xr:revisionPtr revIDLastSave="0" documentId="8_{1D42110E-08D9-47AA-9D50-9D66BB14759F}" xr6:coauthVersionLast="47" xr6:coauthVersionMax="47" xr10:uidLastSave="{00000000-0000-0000-0000-000000000000}"/>
  <bookViews>
    <workbookView xWindow="-108" yWindow="-108" windowWidth="23256" windowHeight="12456" tabRatio="669" xr2:uid="{38A6545C-87FD-4AE5-9C1A-FD5E9D062222}"/>
  </bookViews>
  <sheets>
    <sheet name="Лист1  (3)" sheetId="7" r:id="rId1"/>
  </sheets>
  <definedNames>
    <definedName name="_Hlk143674693" localSheetId="0">'Лист1  (3)'!$E$57</definedName>
    <definedName name="_xlnm.Print_Titles" localSheetId="0">'Лист1  (3)'!$11:$11</definedName>
    <definedName name="_xlnm.Print_Area" localSheetId="0">'Лист1  (3)'!$A$1:$J$127</definedName>
  </definedNames>
  <calcPr calcId="191029" fullCalcOnLoad="1"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7" l="1"/>
  <c r="H52" i="7"/>
  <c r="H51" i="7"/>
  <c r="H86" i="7"/>
  <c r="H71" i="7"/>
  <c r="H70" i="7"/>
  <c r="H64" i="7"/>
  <c r="H39" i="7"/>
  <c r="H32" i="7"/>
  <c r="H57" i="7"/>
  <c r="H54" i="7"/>
  <c r="H46" i="7"/>
  <c r="H87" i="7"/>
  <c r="G87" i="7"/>
  <c r="H19" i="7"/>
  <c r="H53" i="7"/>
  <c r="G53" i="7"/>
  <c r="H24" i="7"/>
  <c r="G24" i="7"/>
  <c r="H84" i="7"/>
  <c r="G84" i="7"/>
  <c r="G86" i="7"/>
  <c r="G73" i="7"/>
  <c r="G64" i="7"/>
  <c r="H62" i="7"/>
  <c r="H49" i="7"/>
  <c r="H48" i="7"/>
  <c r="G48" i="7"/>
  <c r="H41" i="7"/>
  <c r="G41" i="7"/>
  <c r="H18" i="7"/>
  <c r="G18" i="7"/>
  <c r="G88" i="7"/>
  <c r="G89" i="7"/>
  <c r="G90" i="7"/>
  <c r="G91" i="7"/>
  <c r="G92" i="7"/>
  <c r="G93" i="7"/>
  <c r="G94" i="7"/>
  <c r="G95" i="7"/>
  <c r="G96" i="7"/>
  <c r="G97" i="7"/>
  <c r="G98" i="7"/>
  <c r="G99" i="7"/>
  <c r="G100" i="7"/>
  <c r="G101" i="7"/>
  <c r="G102" i="7"/>
  <c r="G103" i="7"/>
  <c r="G104" i="7"/>
  <c r="G105" i="7"/>
  <c r="H83" i="7"/>
  <c r="G83" i="7"/>
  <c r="I23" i="7"/>
  <c r="J23" i="7"/>
  <c r="J14" i="7"/>
  <c r="I14" i="7"/>
  <c r="I118" i="7"/>
  <c r="G39" i="7"/>
  <c r="H85" i="7"/>
  <c r="G85" i="7"/>
  <c r="G54" i="7"/>
  <c r="G32" i="7"/>
  <c r="G33" i="7"/>
  <c r="H31" i="7"/>
  <c r="H25" i="7"/>
  <c r="G25" i="7"/>
  <c r="G31" i="7"/>
  <c r="G51" i="7"/>
  <c r="I34" i="7"/>
  <c r="J34" i="7"/>
  <c r="G40" i="7"/>
  <c r="H22" i="7"/>
  <c r="G22" i="7"/>
  <c r="H15" i="7"/>
  <c r="H14" i="7"/>
  <c r="G15" i="7"/>
  <c r="H23" i="7"/>
  <c r="G23" i="7"/>
  <c r="G19" i="7"/>
  <c r="G46" i="7"/>
  <c r="G116" i="7"/>
  <c r="H38" i="7"/>
  <c r="G16" i="7"/>
  <c r="G21" i="7"/>
  <c r="I65" i="7"/>
  <c r="J65" i="7"/>
  <c r="G72" i="7"/>
  <c r="G62" i="7"/>
  <c r="J53" i="7"/>
  <c r="G30" i="7"/>
  <c r="G17" i="7"/>
  <c r="G57" i="7"/>
  <c r="I53" i="7"/>
  <c r="G20" i="7"/>
  <c r="G61" i="7"/>
  <c r="G50" i="7"/>
  <c r="G74" i="7"/>
  <c r="H113" i="7"/>
  <c r="G75" i="7"/>
  <c r="G44" i="7"/>
  <c r="G106" i="7"/>
  <c r="I25" i="7"/>
  <c r="G71" i="7"/>
  <c r="J113" i="7"/>
  <c r="G37" i="7"/>
  <c r="G55" i="7"/>
  <c r="G82" i="7"/>
  <c r="J25" i="7"/>
  <c r="G27" i="7"/>
  <c r="G28" i="7"/>
  <c r="G29" i="7"/>
  <c r="G26" i="7"/>
  <c r="G69" i="7"/>
  <c r="G68" i="7"/>
  <c r="G67" i="7"/>
  <c r="G66" i="7"/>
  <c r="G117" i="7"/>
  <c r="G114" i="7"/>
  <c r="G115" i="7"/>
  <c r="G59" i="7"/>
  <c r="I58" i="7"/>
  <c r="J58" i="7"/>
  <c r="G60" i="7"/>
  <c r="J41" i="7"/>
  <c r="G42" i="7"/>
  <c r="I41" i="7"/>
  <c r="G35" i="7"/>
  <c r="G36" i="7"/>
  <c r="G43" i="7"/>
  <c r="G63" i="7"/>
  <c r="G45" i="7"/>
  <c r="G47" i="7"/>
  <c r="G52" i="7"/>
  <c r="G81" i="7"/>
  <c r="I111" i="7"/>
  <c r="J111" i="7"/>
  <c r="H111" i="7"/>
  <c r="G111" i="7"/>
  <c r="G77" i="7"/>
  <c r="G112" i="7"/>
  <c r="G110" i="7"/>
  <c r="G109" i="7"/>
  <c r="G107" i="7"/>
  <c r="G80" i="7"/>
  <c r="G79" i="7"/>
  <c r="G78" i="7"/>
  <c r="G108" i="7"/>
  <c r="G76" i="7"/>
  <c r="I113" i="7"/>
  <c r="G113" i="7"/>
  <c r="I73" i="7"/>
  <c r="G56" i="7"/>
  <c r="J73" i="7"/>
  <c r="G38" i="7"/>
  <c r="H34" i="7"/>
  <c r="G34" i="7"/>
  <c r="G49" i="7"/>
  <c r="H58" i="7"/>
  <c r="G70" i="7"/>
  <c r="H73" i="7"/>
  <c r="G65" i="7"/>
  <c r="H65" i="7"/>
  <c r="G58" i="7"/>
  <c r="J118" i="7"/>
  <c r="H118" i="7"/>
  <c r="G118" i="7"/>
  <c r="G14" i="7"/>
</calcChain>
</file>

<file path=xl/sharedStrings.xml><?xml version="1.0" encoding="utf-8"?>
<sst xmlns="http://schemas.openxmlformats.org/spreadsheetml/2006/main" count="540" uniqueCount="337">
  <si>
    <t>Додаток 7</t>
  </si>
  <si>
    <t>Загальний фонд</t>
  </si>
  <si>
    <t>Спеціальний фонд</t>
  </si>
  <si>
    <t>Виконавчий комітет Мелітопольської міської ради Запорізької області</t>
  </si>
  <si>
    <t>1090</t>
  </si>
  <si>
    <t>1030</t>
  </si>
  <si>
    <t>0830</t>
  </si>
  <si>
    <t>0490</t>
  </si>
  <si>
    <t>0540</t>
  </si>
  <si>
    <t>Управління соціального захисту населення  Мелітопольської міської ради Запорізької області</t>
  </si>
  <si>
    <t>0620</t>
  </si>
  <si>
    <t>0456</t>
  </si>
  <si>
    <t>0921</t>
  </si>
  <si>
    <t>0731</t>
  </si>
  <si>
    <t>Внески до статутного капіталу суб"єктів господарювання</t>
  </si>
  <si>
    <t>7310</t>
  </si>
  <si>
    <t>0180</t>
  </si>
  <si>
    <t>2010</t>
  </si>
  <si>
    <t>Багатопрофільна стаціонарна медична допомога населенню</t>
  </si>
  <si>
    <t>0200000</t>
  </si>
  <si>
    <t>0800000</t>
  </si>
  <si>
    <t>0217693</t>
  </si>
  <si>
    <t>7693</t>
  </si>
  <si>
    <t>Інші заходи, пов'язані з економічною діяльністю</t>
  </si>
  <si>
    <t>6030</t>
  </si>
  <si>
    <t>Організація благоустрою населених пунктів</t>
  </si>
  <si>
    <t>7461</t>
  </si>
  <si>
    <t>Утримання та розвиток автомобільних доріг та дорожньої інфраструктури за рахунок коштів місцевого бюджету</t>
  </si>
  <si>
    <t>1500000</t>
  </si>
  <si>
    <t>1512010</t>
  </si>
  <si>
    <t>1512111</t>
  </si>
  <si>
    <t>2111</t>
  </si>
  <si>
    <t>Первинна медична допомога населенню, що надається центрами первинної медичної (медико-санітарної) допомоги</t>
  </si>
  <si>
    <t>1517310</t>
  </si>
  <si>
    <t>0443</t>
  </si>
  <si>
    <t>Будівництво об'єктів житлово-комунального господарства</t>
  </si>
  <si>
    <t>8311</t>
  </si>
  <si>
    <t>0511</t>
  </si>
  <si>
    <t>Охорона та раціональне використання природних ресурсів</t>
  </si>
  <si>
    <t>1512030</t>
  </si>
  <si>
    <t>2030</t>
  </si>
  <si>
    <t>0733</t>
  </si>
  <si>
    <t>Лікарсько-акушерська допомога вагітним, породіллям та новонародженим</t>
  </si>
  <si>
    <t>0726</t>
  </si>
  <si>
    <t>РОЗПОДІЛ</t>
  </si>
  <si>
    <t>1</t>
  </si>
  <si>
    <t>УСЬОГО</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</si>
  <si>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</si>
  <si>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</si>
  <si>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Код Функціональної класифікації видатків та кредитування бюджету</t>
  </si>
  <si>
    <t>Найменування головного розпорядника коштів міського бюжету/відповідального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</si>
  <si>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Найменування місцевої /регіональної програми</t>
  </si>
  <si>
    <t>Усього</t>
  </si>
  <si>
    <t>усього</t>
  </si>
  <si>
    <t>у тому числі бюджет розвитку</t>
  </si>
  <si>
    <t xml:space="preserve">Міська програма "Благоустрій міста"  </t>
  </si>
  <si>
    <t xml:space="preserve">Міська програма "Капітальні видатки"  </t>
  </si>
  <si>
    <t xml:space="preserve">Міська програма "Капітальні вкладення"    </t>
  </si>
  <si>
    <t xml:space="preserve">Міська програма "Капітальні видатки" </t>
  </si>
  <si>
    <t>1517461</t>
  </si>
  <si>
    <t>1517330</t>
  </si>
  <si>
    <t>1517366</t>
  </si>
  <si>
    <t>1518311</t>
  </si>
  <si>
    <t>7330</t>
  </si>
  <si>
    <t>7366</t>
  </si>
  <si>
    <t>Будівництво інших об'єктів соціальної та виробничої інфраструктури комунальної власності</t>
  </si>
  <si>
    <t>Реалізація проектів в рамках Надзвичайної кредитної програми для відновлення України</t>
  </si>
  <si>
    <t>1516030</t>
  </si>
  <si>
    <t>1517361</t>
  </si>
  <si>
    <t>7361</t>
  </si>
  <si>
    <t>Співфінансування інвестиційних проектів, що реалізуються за рахунок коштів державного фонду регіонального розвитку</t>
  </si>
  <si>
    <t>1518350</t>
  </si>
  <si>
    <t>8350</t>
  </si>
  <si>
    <t>Здійснення природоохоронних заходів на об"єктах комунальної власності за рахунок субвенції з державного бюджету</t>
  </si>
  <si>
    <t>(грн)</t>
  </si>
  <si>
    <t>(код бюджету)</t>
  </si>
  <si>
    <t>Дата і номер документа, яким затверджено місцеву регіональну програму</t>
  </si>
  <si>
    <t>0813241</t>
  </si>
  <si>
    <t>3241</t>
  </si>
  <si>
    <t>Забезпечення діяльності інших закладів у сфері соціального захисту і соціального забезпечення</t>
  </si>
  <si>
    <t>Департамент капітального будівництва та житлово-комунального господарства Мелітопольської міської ради Запорізької області</t>
  </si>
  <si>
    <t>1511021</t>
  </si>
  <si>
    <t>1021</t>
  </si>
  <si>
    <t xml:space="preserve">Надання загальної середньої освіти закладами загальної середньої освіти </t>
  </si>
  <si>
    <t>1517363</t>
  </si>
  <si>
    <t>7363</t>
  </si>
  <si>
    <t>Виконання інвестиційних проектів в рамках здійснення заходів щодо соціально-економічного розвитку окремих територій</t>
  </si>
  <si>
    <t>0218410</t>
  </si>
  <si>
    <t>8410</t>
  </si>
  <si>
    <t>Фінансова підтримка засобів масової інформації</t>
  </si>
  <si>
    <t xml:space="preserve">Міська програма "Реконструкція, капітальний та поточний ремонт  об"єктів вулично-дорожньої мережі міста"  </t>
  </si>
  <si>
    <t>3719820</t>
  </si>
  <si>
    <t>9820</t>
  </si>
  <si>
    <t>Міська програма "Матеріально-технічне забезпечення Національної гвардії України (військова частина 3033)"</t>
  </si>
  <si>
    <t>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 усунення загрози небезпеки державній незалежності України, її територіальній цілісності</t>
  </si>
  <si>
    <t>Міська програма “Матеріально-технічне забезпечення Мелітопольського районного територіального центра комплектування та соціальної підтримки”</t>
  </si>
  <si>
    <t xml:space="preserve">Міська програма "Капітальні видатки"    </t>
  </si>
  <si>
    <t xml:space="preserve">Міська програма "Обслуговування мереж зовнішнього освітлення вулиць та засобів регулювання дорожнього руху міста"  </t>
  </si>
  <si>
    <t xml:space="preserve">Міська програма "Утримання та благоустрій території комунального підприємства «Мелітопольський міський парк культури і відпочинку ім. Горького» Мелітопольської міської ради Запорізької області" </t>
  </si>
  <si>
    <t>0813090</t>
  </si>
  <si>
    <t>3090</t>
  </si>
  <si>
    <t>0813242</t>
  </si>
  <si>
    <t>3242</t>
  </si>
  <si>
    <t>Інші заходи у сфері соціального захисту і соціального забезпечення</t>
  </si>
  <si>
    <t>0813230</t>
  </si>
  <si>
    <t>3230</t>
  </si>
  <si>
    <t>1070</t>
  </si>
  <si>
    <t>0817693</t>
  </si>
  <si>
    <t>Інші заходи, пов"язані з економічною діяльністю</t>
  </si>
  <si>
    <t>1511010</t>
  </si>
  <si>
    <t>1010</t>
  </si>
  <si>
    <t>0910</t>
  </si>
  <si>
    <t>Надання дошкільної освіти</t>
  </si>
  <si>
    <t xml:space="preserve">Міська програма "Експлуатаційне  утримання вулично-дорожньої мережі та санітарне очищення міста" </t>
  </si>
  <si>
    <t>0813210</t>
  </si>
  <si>
    <t>3210</t>
  </si>
  <si>
    <t>1050</t>
  </si>
  <si>
    <t>Організація та проведення громадських робіт</t>
  </si>
  <si>
    <t>3100000</t>
  </si>
  <si>
    <t>Управління комунальною власністю Мелітопольської міської ради Запорізької області</t>
  </si>
  <si>
    <t>3117693</t>
  </si>
  <si>
    <t xml:space="preserve">Міська програма "Оформлення правовстановлюючих документів для здійснення державної реєстрації речових прав на земельні ділянки та об’єкти нерухомого майна, їх обтяжень та проведення незалежної оцінки об’єктів нерухомого майна комунальної власності на території м. Мелітополя"  </t>
  </si>
  <si>
    <t>1517670</t>
  </si>
  <si>
    <t>7670</t>
  </si>
  <si>
    <t>Міська програма «Поповнення статутного капіталу комунального підприємства "Мелітополькомунтранс" Мелітопольської міської ради Запорізької області”</t>
  </si>
  <si>
    <t xml:space="preserve">Міська програма «Поповнення статутного капіталу комунального підприємства "Міськсвітло" Мелітопольської міської ради Запорізької області» </t>
  </si>
  <si>
    <t>0900000</t>
  </si>
  <si>
    <t>Служба у справах дітей Мелітопольської міської ради Запорізької області</t>
  </si>
  <si>
    <t>0913112</t>
  </si>
  <si>
    <t>3112</t>
  </si>
  <si>
    <t>1040</t>
  </si>
  <si>
    <t>Заходи державної політики з питань дітей та їх соціального захисту</t>
  </si>
  <si>
    <t>0217680</t>
  </si>
  <si>
    <t>7680</t>
  </si>
  <si>
    <t>Членські внески до асоціацій органів місцевого самоврядування</t>
  </si>
  <si>
    <t>1517325</t>
  </si>
  <si>
    <t>7325</t>
  </si>
  <si>
    <t>Будівництво споруд, установ та закладів фізичної культури і спорту</t>
  </si>
  <si>
    <t>0813124</t>
  </si>
  <si>
    <t>3124</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</si>
  <si>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</si>
  <si>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до рішення ___сесії Мелітопольської міської ради Запорізької області _____ скликання                                     від ______ № ___</t>
  </si>
  <si>
    <t>Міська програма "Залучення працездатних осіб до суспільно корисних робіт в умовах воєнного стану та організація і проведення громадських робіт"</t>
  </si>
  <si>
    <t>3700000</t>
  </si>
  <si>
    <t>Фінансове управління Мелітопольської міської ради Запорізької області</t>
  </si>
  <si>
    <t>3719800</t>
  </si>
  <si>
    <t>9800</t>
  </si>
  <si>
    <t>Субвенція з місцевого бюджету державному бюджету на виконання програм соціально-економічного розвитку регіонів</t>
  </si>
  <si>
    <t>1516020</t>
  </si>
  <si>
    <t>6020</t>
  </si>
  <si>
    <t>Забезпечення функціонування підприємств, установ та організацій, що виробляють, виконують та/або надають житлово-комунальні послуги</t>
  </si>
  <si>
    <t>Міська програма «Програма фінансової підтримки КП «Мелітополькомунтранс» ММР ЗО у період дії воєнного стану»</t>
  </si>
  <si>
    <t xml:space="preserve">Міська програма «Поповнення статутного капіталу комунального підприємства "Мелітопольський міський парк культури і відпочинку ім. Горького" Мелітопольської міської ради Запорізької області» </t>
  </si>
  <si>
    <t>Управління культури та молоді Мелітопольської міської ради Запорізької області</t>
  </si>
  <si>
    <t>1000000</t>
  </si>
  <si>
    <t>1014082</t>
  </si>
  <si>
    <t>Міська програма "Розвиток галузі культури м. Мелітополя"</t>
  </si>
  <si>
    <t>4082</t>
  </si>
  <si>
    <t>Інші заходи в галузі культури і мистецтва</t>
  </si>
  <si>
    <t>0218110</t>
  </si>
  <si>
    <t>8110</t>
  </si>
  <si>
    <t>0320</t>
  </si>
  <si>
    <t>Заходи із запобігання та ліквідації надзвичайних ситуацій та наслідків стихійного лиха</t>
  </si>
  <si>
    <t>Управління освіти Мелітопольської міської ради Запорізької області</t>
  </si>
  <si>
    <t>0600000</t>
  </si>
  <si>
    <t>Відділ охорони здоров'я Мелітопольської міської ради Запорізької області</t>
  </si>
  <si>
    <t>0700000</t>
  </si>
  <si>
    <t>Міська програма "Деокупація: здійснення першочергових заходів, спрямованих на відновлення державного суверенітету та життєдіяльності у місті Мелітополі"</t>
  </si>
  <si>
    <t>0712010</t>
  </si>
  <si>
    <t>0712030</t>
  </si>
  <si>
    <t>0160</t>
  </si>
  <si>
    <t>0111</t>
  </si>
  <si>
    <t>Керівництво і управління у відповідній сфері у містах (місті Києві), селищах, селах,  територіальних громадах</t>
  </si>
  <si>
    <t>0810160</t>
  </si>
  <si>
    <t>1014030</t>
  </si>
  <si>
    <t>1014040</t>
  </si>
  <si>
    <t>4030</t>
  </si>
  <si>
    <t>0824</t>
  </si>
  <si>
    <t>4040</t>
  </si>
  <si>
    <t>Забезпечення діяльності бібліотек</t>
  </si>
  <si>
    <t>Забезпечення діяльності музеїв i виставок</t>
  </si>
  <si>
    <t>Міська програма «Виконання КП «Мелітопольський міський парк культури і відпочинку ім. Горького» Мелітопольської міської ради Запорізької області першочергових заходів, спрямованих на відновлення державного суверенітету та життєдіяльності у місті Мелітополі».</t>
  </si>
  <si>
    <t>Міська програма «Виконання КП «Чистота» Мелітопольської міської ради Запорізької області першочергових заходів, спрямованих на відновлення державного суверенітету та життєдіяльності у місті Мелітополі»</t>
  </si>
  <si>
    <t>Міська програма «Виконання КП «Житломасив» Мелітопольської міської ради Запорізької області першочергових заходів, спрямованих на відновлення державного суверенітету та життєдіяльності у місті Мелітополі»</t>
  </si>
  <si>
    <t>Міська програма «Виконання КП «Міськсвітло» Мелітопольської міської ради Запорізької області першочергових заходів, спрямованих на відновлення державного суверенітету та життєдіяльності у місті Мелітополі»</t>
  </si>
  <si>
    <t>3710160</t>
  </si>
  <si>
    <t>Управління фізичної культури та спорту Мелітопольської міської ради Запорізької області</t>
  </si>
  <si>
    <t>1100000</t>
  </si>
  <si>
    <t>1110160</t>
  </si>
  <si>
    <t>Керівництво і управління у відповідній сфері у містах (місті Києві), селищах, селах,  територіальних громада</t>
  </si>
  <si>
    <t>5031</t>
  </si>
  <si>
    <t>0810</t>
  </si>
  <si>
    <t>1115061</t>
  </si>
  <si>
    <t>5061</t>
  </si>
  <si>
    <t>1115063</t>
  </si>
  <si>
    <t>5063</t>
  </si>
  <si>
    <t>Утримання та навчально-тренувальна робота комунальних дитячо-юнацьких спортивних шкіл</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</si>
  <si>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</si>
  <si>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Забезпечення діяльності централізованої бухгалтерії</t>
  </si>
  <si>
    <t>5011</t>
  </si>
  <si>
    <t>5012</t>
  </si>
  <si>
    <t>Проведення навчально-тренувальних зборів і змагань з олімпійських видів спорту</t>
  </si>
  <si>
    <t>Проведення навчально-тренувальних зборів і змагань з неолімпійських видів спорту</t>
  </si>
  <si>
    <t>0610160</t>
  </si>
  <si>
    <t>0611010</t>
  </si>
  <si>
    <t>0611021</t>
  </si>
  <si>
    <t>0611141</t>
  </si>
  <si>
    <t>1141</t>
  </si>
  <si>
    <t>0990</t>
  </si>
  <si>
    <t>Забезпечення діяльності інших закладів у сфері освіти</t>
  </si>
  <si>
    <t>0910160</t>
  </si>
  <si>
    <t>111</t>
  </si>
  <si>
    <t>0712152</t>
  </si>
  <si>
    <t>2152</t>
  </si>
  <si>
    <t>0763</t>
  </si>
  <si>
    <t>Інші програми та заходи у сфері охорони здоров'я</t>
  </si>
  <si>
    <t>Міська програма «Виконання комунальним підприємством «Мелітополькомунтранс» Мелітопольської міської ради Запорізької області першочергових заходів, спрямованих на відновлення державного суверенітету та життєдіяльності у місті Мелітополь»</t>
  </si>
  <si>
    <t>0611142</t>
  </si>
  <si>
    <t>Інші програми та заходи у сфері освіти</t>
  </si>
  <si>
    <t>1142</t>
  </si>
  <si>
    <t>Міська програма "Поповнення статутного капіталу комунального підприємства «Житломасив» Мелітопольської міської ради Запорізької області"</t>
  </si>
  <si>
    <t>0813192</t>
  </si>
  <si>
    <t>Надання фінансової підтримки громадським об"єднанням ветеранів і осіб з інвалідністю, діяльність яких має соціальну спрямованість</t>
  </si>
  <si>
    <t>3192</t>
  </si>
  <si>
    <t>Міська програма "Надання фінансової підтримки громадським організаціям, які є переможцями конкурсу проектів"</t>
  </si>
  <si>
    <t>1013133</t>
  </si>
  <si>
    <t>3133</t>
  </si>
  <si>
    <t>Інші заходи та заклади молодіжної політики</t>
  </si>
  <si>
    <t>витрат місцевого бюджету на реалізацію місцевих/регіональних програм у 2024 році</t>
  </si>
  <si>
    <t>1115022</t>
  </si>
  <si>
    <t>5022</t>
  </si>
  <si>
    <t>Проведення навчально-тренувальних зборів і змагань та заходів зі спорту осіб з інвалідністю</t>
  </si>
  <si>
    <t>Видатки, пов'язані з наданням підтримки внутрішньо переміщеним та/або евакуйованим особам у зв'язку із введенням воєнного стану</t>
  </si>
  <si>
    <t>Видатки на поховання учасників бойових дій та осіб з інвалідністю внаслідок війни</t>
  </si>
  <si>
    <t>Міська програма «Фінансова підтримка КНП «Центр лікувально-діагностичної та лабораторної медичної допомоги» Мелітопольської міської ради Запорізької області на 2024 рік»</t>
  </si>
  <si>
    <t>Міська програма «Фінансова підтримка КНП «ТМО «Багатопрофільна лікарня інтенсивних методів лікування та швидкої медичної допомоги» Мелітопольської міської ради Запорізької області на 2024 рік»</t>
  </si>
  <si>
    <t>Міська програма “Сприяння розвитку підприємництва в місті Мелітополі Запорізької області на 2021-2025 роки”</t>
  </si>
  <si>
    <t>0217610</t>
  </si>
  <si>
    <t>7610</t>
  </si>
  <si>
    <t>0411</t>
  </si>
  <si>
    <t>Сприяння розвитку малого та середнього підприємництва</t>
  </si>
  <si>
    <t>0218240</t>
  </si>
  <si>
    <t>8240</t>
  </si>
  <si>
    <t>Заходи та роботи з територіальної оборони</t>
  </si>
  <si>
    <t>0380</t>
  </si>
  <si>
    <t>01.12.2023 №</t>
  </si>
  <si>
    <t>01.12.2023 № 3/20</t>
  </si>
  <si>
    <t>01.12.2023 № 3/18</t>
  </si>
  <si>
    <t>01.12.2023 № 3/17</t>
  </si>
  <si>
    <t>01.12.2023 № 3/16</t>
  </si>
  <si>
    <t>01.12.2023 № 3/5</t>
  </si>
  <si>
    <t>01.12.2023 № 3/19</t>
  </si>
  <si>
    <t>01.12.2023 № 3/6</t>
  </si>
  <si>
    <t>01.12.2023 № 3/40</t>
  </si>
  <si>
    <t>01.12.2023 № 3/38</t>
  </si>
  <si>
    <t>01.12.2023 № 3/36</t>
  </si>
  <si>
    <t>01.12.2023 № 3/39</t>
  </si>
  <si>
    <t>01.12.2023 № 3/15</t>
  </si>
  <si>
    <t>01.12.2023 № 3/14</t>
  </si>
  <si>
    <t>01.12.2023 № 3/11</t>
  </si>
  <si>
    <t>01.12.2023 № 3/9</t>
  </si>
  <si>
    <t>01.12.2023 №  3/8</t>
  </si>
  <si>
    <t>01.12.2023 № 3/1</t>
  </si>
  <si>
    <t>01.12.2023 № 3/4</t>
  </si>
  <si>
    <t>01.12.2023 № 3/2</t>
  </si>
  <si>
    <t>01.12.2023 № 3/7</t>
  </si>
  <si>
    <t>01.12.2023 № 3/34</t>
  </si>
  <si>
    <t>01.12.2023 № 3/31</t>
  </si>
  <si>
    <t>01.12.2023 № 3/30</t>
  </si>
  <si>
    <t>01.12.2023 № 3/32</t>
  </si>
  <si>
    <t>01.12.2023 № 3/33</t>
  </si>
  <si>
    <t>01.12.2023 №  3/28</t>
  </si>
  <si>
    <t>0217622</t>
  </si>
  <si>
    <t>0213242</t>
  </si>
  <si>
    <t>Реалізація програм і заходів в галузі туризму та курортів</t>
  </si>
  <si>
    <t>7622</t>
  </si>
  <si>
    <t>0470</t>
  </si>
  <si>
    <t>17.12.2020 №7/1</t>
  </si>
  <si>
    <t>9770</t>
  </si>
  <si>
    <t>0179</t>
  </si>
  <si>
    <t xml:space="preserve">Інші субвенції з місцевого бюджету </t>
  </si>
  <si>
    <t xml:space="preserve">Секретар Мелітопольської міської ради				</t>
  </si>
  <si>
    <t>Роман РОМАНОВ</t>
  </si>
  <si>
    <t>Міська програма «Фінансова підтримка комунального некомерційного підприємства «Мелітопольський міський пологовий будинок» Мелітопольської міської ради Запорізької області» на 2024 рік"</t>
  </si>
  <si>
    <t>0856800000</t>
  </si>
  <si>
    <t>Міська цільова програма «Вшанування ветеранів війни, членів сімей загиблих військовослужбовців, волонтерів та інших категорій населення»</t>
  </si>
  <si>
    <t>Міська цільова програма "Членські внески"</t>
  </si>
  <si>
    <t xml:space="preserve">Міська цільова програма "Організація підтримки і реалізації стратегічних ініціатив та підготовки проектів розвитку міста Мелітополя" </t>
  </si>
  <si>
    <t>Міська цільова програма "Забезпечення виконання рішень суду"</t>
  </si>
  <si>
    <t>Міська цільова програма "Створення місцевого матеріального резерву, захист населення і територій від надзвичайних ситуацій техногенного та природного характеру на 2024 рік"</t>
  </si>
  <si>
    <t xml:space="preserve">Міська цільова програма "Підвищення обороноздатності та підтримки військових формувань які беруть участь у захисті суверенітету держави на 2024 рік" </t>
  </si>
  <si>
    <t xml:space="preserve"> Міська цільова програма "Фінансова підтримка КП "Телерадіокомпанія "Мелітополь" Мелітопольської міської ради Запорізької області" </t>
  </si>
  <si>
    <t xml:space="preserve">Міська цільова програма "Простір розвитку обдарованності" </t>
  </si>
  <si>
    <t xml:space="preserve">Міська цільова програма "Надання одноразової допомоги дітям-сиротам і дітям, позбавленим батьківського піклування, після досягнення 18-річного віку" </t>
  </si>
  <si>
    <t xml:space="preserve">Міська цільова програма "Проведення урочистих та святкових заходів в галузі освіти" </t>
  </si>
  <si>
    <t>Міська цільова програма "Відпочинок та оздоровлення дітей Мелітопольської міської громади"</t>
  </si>
  <si>
    <t xml:space="preserve">Міська цільова програма "Забезпечення виконання  грошових зобов’язань, які виникли на підставі судових рішень про стягнення коштів місцевого бюджету, боржником за якими є управління соціального захисту населення Мелітопольської міської ради Запорізької області"  </t>
  </si>
  <si>
    <t xml:space="preserve">Міська цільова програма «Фінансова підтримка комунальної установи «Центр підтримки внутрішньо переміщених осіб, ветеранів війни та членів їх родин» Мелітопольської міської ради Запорізької області </t>
  </si>
  <si>
    <t>Міська цільова програма "Соціальна підтримка громадян м.Мелітополя"</t>
  </si>
  <si>
    <t xml:space="preserve">Міська цільова програма "Допомога переселенцям" </t>
  </si>
  <si>
    <t>Міська цільова программа "Придбання предметів ритуальної належності та відшкодування вартості ритуальних послуг"</t>
  </si>
  <si>
    <t>Міська цільова програма «Захисники Мелітополя»</t>
  </si>
  <si>
    <t xml:space="preserve">Міська цільова програма "Діти Мелітопольщини"  </t>
  </si>
  <si>
    <t>Міська цільова програма «Особлива підтримка дітей-сиріт та дітей, які залишилися без батьківського піклування під час війни»</t>
  </si>
  <si>
    <t>Міська цільова програма «Національно-патріотичне виховання молоді»</t>
  </si>
  <si>
    <t xml:space="preserve">Міська цільова програма "Реалізація заходів молодіжної політики та підтримка обдарованої молоді"          </t>
  </si>
  <si>
    <t>Міська цільова програма "Реалізація культурно-масових заходів"</t>
  </si>
  <si>
    <t>Міська цільова програма "Розвиток та популяризація 
фізичної культури і спорту"</t>
  </si>
  <si>
    <t>Міська цільова програма "Поповнення статутного капіталу комунального підприємства «Чистота» Мелітопольської міської ради Запорізької області"</t>
  </si>
  <si>
    <t>27.02.2024 №2/1</t>
  </si>
  <si>
    <t>27.02.2024 №2/5</t>
  </si>
  <si>
    <t>27.02.2024 №2/2</t>
  </si>
  <si>
    <t>27.02.2024 №2/3</t>
  </si>
  <si>
    <t xml:space="preserve">Міська програма «Підтримка, розвиток та співфінансування комунального некомерційного підприємства «Центр надання соціальних послуг та медичної реабілітації» Мелітопольської міської ради Запорізької області» </t>
  </si>
  <si>
    <t>22.03.2024 № 1/1</t>
  </si>
  <si>
    <t>22.03.2024 № 1/2</t>
  </si>
  <si>
    <t>Міська цільова програма "Муніципальний  маркетинг та розвиток туризму"</t>
  </si>
  <si>
    <t>Міська цільова програма «Здійснення організаційних заходів,пов'язаних з діяльністю виконавчого комітету Мелітопольської міської ради на 2024 рік»</t>
  </si>
  <si>
    <t>30.01.2024 № 2/1</t>
  </si>
  <si>
    <t>Міська програма «Відновлення і зміцнення психічного здоров`я та життєстійкості населення»</t>
  </si>
  <si>
    <t>27.10.2023 №1/3</t>
  </si>
  <si>
    <t>02.05.2024 №1/1</t>
  </si>
  <si>
    <t>02.05.2024 №1/2</t>
  </si>
  <si>
    <t>Міська цільова програма «Фінансова підтримка КНП «Центр первинної медико-санітарної допомоги» Мелітопольської міської ради Запорізької області на 2024 рік»</t>
  </si>
  <si>
    <t>Олена МІХАЛЬОВА</t>
  </si>
  <si>
    <t>1516086</t>
  </si>
  <si>
    <t>6086</t>
  </si>
  <si>
    <t>0610</t>
  </si>
  <si>
    <t>Інша діяльність щодо забезпечення житлом громадян</t>
  </si>
  <si>
    <t xml:space="preserve">Про затвердження міської цільової програми «Капітальний ремонт та реконструкція житлових будівель та приміщень для проживання внутрішньо переміщених осіб міста Мелітополя»  </t>
  </si>
  <si>
    <t>29.05.2024 №2/1</t>
  </si>
  <si>
    <t>29.05.2024 №2/2</t>
  </si>
  <si>
    <t xml:space="preserve">Виконуючий обов’язки начальника
фінансового управління	, заступник 
начальника фінансового управління </t>
  </si>
  <si>
    <t>Міська програма "Допомога переселенцям"</t>
  </si>
  <si>
    <t>21.08.2024 №</t>
  </si>
  <si>
    <t>3719770</t>
  </si>
  <si>
    <t>01.12.2023 №3/3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</si>
</sst>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6" formatCode="0000&quot;    &quot;"/>
  </numFmts>
  <fonts count="16" x14ac:knownFonts="1">
    <font>
      <sz val="10"/>
      <name val="Arial Cyr"/>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Times New Roman"/>
      <family val="1"/>
      <charset val="204"/>
    </font>
    <font>
      <sz val="12"/>
      <name val="Times New Roman"/>
      <family val="1"/>
      <charset val="204"/>
    </font>
    <font>
      <b/>
      <sz val="14"/>
      <name val="Times New Roman"/>
      <family val="1"/>
      <charset val="204"/>
    </font>
    <font>
      <b/>
      <u/>
      <sz val="14"/>
      <name val="Times New Roman"/>
      <family val="1"/>
      <charset val="204"/>
    </font>
    <font>
      <sz val="14"/>
      <name val="Times New Roman"/>
      <family val="1"/>
      <charset val="204"/>
    </font>
    <font>
      <sz val="11"/>
      <name val="Times New Roman"/>
      <family val="1"/>
      <charset val="204"/>
    </font>
    <font>
      <i/>
      <sz val="14"/>
      <name val="Times New Roman"/>
      <family val="1"/>
      <charset val="204"/>
    </font>
    <font>
      <b/>
      <i/>
      <sz val="14"/>
      <name val="Times New Roman"/>
      <family val="1"/>
      <charset val="204"/>
    </font>
    <font>
      <b/>
      <sz val="10"/>
      <name val="Times New Roman"/>
      <family val="1"/>
      <charset val="204"/>
    </font>
    <font>
      <i/>
      <sz val="14"/>
      <color rgb="FFFF0000"/>
      <name val="Times New Roman"/>
      <family val="1"/>
      <charset val="204"/>
    </font>
    <font>
      <sz val="14"/>
      <color rgb="FFFF0000"/>
      <name val="Times New Roman"/>
      <family val="1"/>
      <charset val="204"/>
    </font>
    <font>
      <sz val="10"/>
      <color rgb="FFFF0000"/>
      <name val="Times New Roman"/>
      <family val="1"/>
      <charset val="204"/>
    </font>
  </fonts>
  <fills count="2">
    <fill>
      <patternFill patternType="none"/>
    </fill>
    <fill>
      <patternFill patternType="gray125"/>
    </fill>
  </fills>
  <borders count="8">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1" fillId="0" borderId="1" applyNumberFormat="0" applyFill="0" applyAlignment="0" applyProtection="0"/>
    <xf numFmtId="0" fontId="2" fillId="0" borderId="2" applyNumberFormat="0" applyFill="0" applyAlignment="0" applyProtection="0"/>
    <xf numFmtId="0" fontId="3" fillId="0" borderId="3" applyNumberFormat="0" applyFill="0" applyAlignment="0" applyProtection="0"/>
    <xf numFmtId="0" fontId="3" fillId="0" borderId="0" applyNumberFormat="0" applyFill="0" applyBorder="0" applyAlignment="0" applyProtection="0"/>
  </cellStyleXfs>
  <cellXfs count="111">
    <xf numFmtId="0" fontId="0" fillId="0" borderId="0" xfId="0"/>
    <xf numFmtId="49" fontId="13" fillId="0" borderId="4" xfId="0" applyNumberFormat="1" applyFont="1" applyFill="1" applyBorder="1" applyAlignment="1">
      <alignment horizontal="right" vertical="center"/>
    </xf>
    <xf numFmtId="49" fontId="13" fillId="0" borderId="4" xfId="0" applyNumberFormat="1" applyFont="1" applyFill="1" applyBorder="1" applyAlignment="1" applyProtection="1">
      <alignment horizontal="center" vertical="center" wrapText="1"/>
      <protection locked="0"/>
    </xf>
    <xf numFmtId="0" fontId="14" fillId="0" borderId="4" xfId="0" applyFont="1" applyFill="1" applyBorder="1" applyAlignment="1">
      <alignment vertical="center" wrapText="1"/>
    </xf>
    <xf numFmtId="0" fontId="13" fillId="0" borderId="4" xfId="0" applyFont="1" applyFill="1" applyBorder="1" applyAlignment="1" applyProtection="1">
      <alignment vertical="center" wrapText="1"/>
      <protection locked="0"/>
    </xf>
    <xf numFmtId="14" fontId="13" fillId="0" borderId="4" xfId="0" applyNumberFormat="1" applyFont="1" applyFill="1" applyBorder="1" applyAlignment="1" applyProtection="1">
      <alignment horizontal="left" vertical="center" wrapText="1"/>
      <protection locked="0"/>
    </xf>
    <xf numFmtId="4" fontId="14" fillId="0" borderId="4" xfId="0" applyNumberFormat="1" applyFont="1" applyFill="1" applyBorder="1" applyAlignment="1" applyProtection="1">
      <alignment horizontal="center" vertical="center" wrapText="1"/>
      <protection locked="0"/>
    </xf>
    <xf numFmtId="4" fontId="14" fillId="0" borderId="4" xfId="0" applyNumberFormat="1" applyFont="1" applyFill="1" applyBorder="1" applyAlignment="1">
      <alignment horizontal="center" vertical="center" wrapText="1"/>
    </xf>
    <xf numFmtId="0" fontId="15" fillId="0" borderId="0" xfId="0" applyFont="1" applyFill="1" applyAlignment="1">
      <alignment horizontal="center"/>
    </xf>
    <xf numFmtId="0" fontId="15" fillId="0" borderId="0" xfId="0" applyFont="1" applyFill="1" applyAlignment="1"/>
    <xf numFmtId="4" fontId="14" fillId="0" borderId="4" xfId="0" applyNumberFormat="1" applyFont="1" applyFill="1" applyBorder="1" applyAlignment="1">
      <alignment horizontal="center" vertical="center"/>
    </xf>
    <xf numFmtId="4" fontId="13" fillId="0" borderId="4" xfId="0" applyNumberFormat="1" applyFont="1" applyFill="1" applyBorder="1" applyAlignment="1">
      <alignment horizontal="center" vertical="center"/>
    </xf>
    <xf numFmtId="0" fontId="13" fillId="0" borderId="4" xfId="0" applyFont="1" applyFill="1" applyBorder="1" applyAlignment="1" applyProtection="1">
      <alignment horizontal="left" vertical="center" wrapText="1"/>
      <protection locked="0"/>
    </xf>
    <xf numFmtId="0" fontId="13" fillId="0" borderId="4" xfId="0" applyFont="1" applyFill="1" applyBorder="1" applyAlignment="1">
      <alignment horizontal="left" vertical="center" wrapText="1"/>
    </xf>
    <xf numFmtId="0" fontId="15" fillId="0" borderId="0" xfId="0" applyFont="1" applyFill="1"/>
    <xf numFmtId="49" fontId="4" fillId="0" borderId="0" xfId="0" applyNumberFormat="1" applyFont="1" applyFill="1" applyAlignment="1">
      <alignment horizontal="right"/>
    </xf>
    <xf numFmtId="0" fontId="4" fillId="0" borderId="0" xfId="0" applyFont="1" applyFill="1"/>
    <xf numFmtId="0" fontId="4" fillId="0" borderId="0" xfId="0" applyFont="1" applyFill="1" applyAlignment="1">
      <alignment horizontal="center"/>
    </xf>
    <xf numFmtId="0" fontId="5" fillId="0" borderId="0" xfId="0" applyFont="1" applyFill="1"/>
    <xf numFmtId="0" fontId="4" fillId="0" borderId="0" xfId="0" applyFont="1" applyFill="1" applyAlignment="1"/>
    <xf numFmtId="0" fontId="5" fillId="0" borderId="0" xfId="0" applyFont="1" applyFill="1" applyAlignment="1">
      <alignment wrapText="1"/>
    </xf>
    <xf numFmtId="49" fontId="6" fillId="0" borderId="0" xfId="0" applyNumberFormat="1" applyFont="1" applyFill="1" applyAlignment="1">
      <alignment horizontal="center"/>
    </xf>
    <xf numFmtId="49" fontId="7" fillId="0" borderId="0" xfId="0" applyNumberFormat="1" applyFont="1" applyFill="1" applyAlignment="1">
      <alignment horizontal="center"/>
    </xf>
    <xf numFmtId="49" fontId="8" fillId="0" borderId="0" xfId="0" applyNumberFormat="1" applyFont="1" applyFill="1" applyAlignment="1">
      <alignment horizontal="left"/>
    </xf>
    <xf numFmtId="0" fontId="8" fillId="0" borderId="0" xfId="0" applyFont="1" applyFill="1"/>
    <xf numFmtId="0" fontId="8" fillId="0" borderId="0" xfId="0" applyFont="1" applyFill="1" applyAlignment="1">
      <alignment horizontal="center"/>
    </xf>
    <xf numFmtId="0" fontId="8" fillId="0" borderId="0" xfId="0" applyFont="1" applyFill="1" applyAlignment="1">
      <alignment horizontal="right"/>
    </xf>
    <xf numFmtId="49" fontId="5" fillId="0" borderId="4" xfId="0" applyNumberFormat="1" applyFont="1" applyFill="1" applyBorder="1" applyAlignment="1">
      <alignment horizontal="center" wrapText="1"/>
    </xf>
    <xf numFmtId="0" fontId="5" fillId="0" borderId="4" xfId="0" applyFont="1" applyFill="1" applyBorder="1" applyAlignment="1">
      <alignment horizontal="center" wrapText="1"/>
    </xf>
    <xf numFmtId="0" fontId="5" fillId="0" borderId="4" xfId="0" applyFont="1" applyFill="1" applyBorder="1" applyAlignment="1">
      <alignment horizontal="center" vertical="center" wrapText="1"/>
    </xf>
    <xf numFmtId="0" fontId="5" fillId="0" borderId="4" xfId="0" applyNumberFormat="1" applyFont="1" applyFill="1" applyBorder="1" applyAlignment="1" applyProtection="1">
      <alignment horizontal="center" vertical="center" wrapText="1"/>
    </xf>
    <xf numFmtId="0" fontId="9" fillId="0" borderId="4" xfId="0" applyFont="1" applyFill="1" applyBorder="1" applyAlignment="1">
      <alignment horizontal="center" vertical="center" wrapText="1"/>
    </xf>
    <xf numFmtId="49" fontId="6" fillId="0" borderId="4" xfId="0" applyNumberFormat="1" applyFont="1" applyFill="1" applyBorder="1" applyAlignment="1">
      <alignment horizontal="right" vertical="center"/>
    </xf>
    <xf numFmtId="49" fontId="6" fillId="0" borderId="4" xfId="0" applyNumberFormat="1" applyFont="1" applyFill="1" applyBorder="1" applyAlignment="1" applyProtection="1">
      <alignment horizontal="center" vertical="center" wrapText="1"/>
      <protection locked="0"/>
    </xf>
    <xf numFmtId="0" fontId="6" fillId="0" borderId="4" xfId="0" applyFont="1" applyFill="1" applyBorder="1" applyAlignment="1" applyProtection="1">
      <alignment vertical="center" wrapText="1"/>
      <protection locked="0"/>
    </xf>
    <xf numFmtId="0" fontId="10" fillId="0" borderId="4" xfId="0" applyFont="1" applyFill="1" applyBorder="1" applyAlignment="1" applyProtection="1">
      <alignment vertical="center" wrapText="1"/>
      <protection locked="0"/>
    </xf>
    <xf numFmtId="0" fontId="10" fillId="0" borderId="4" xfId="0" applyFont="1" applyFill="1" applyBorder="1" applyAlignment="1" applyProtection="1">
      <alignment horizontal="center" vertical="center" wrapText="1"/>
      <protection locked="0"/>
    </xf>
    <xf numFmtId="4" fontId="6" fillId="0" borderId="4" xfId="0" applyNumberFormat="1" applyFont="1" applyFill="1" applyBorder="1" applyAlignment="1" applyProtection="1">
      <alignment horizontal="center" vertical="center" wrapText="1"/>
      <protection locked="0"/>
    </xf>
    <xf numFmtId="4" fontId="6" fillId="0" borderId="4" xfId="0" applyNumberFormat="1" applyFont="1" applyFill="1" applyBorder="1" applyAlignment="1">
      <alignment horizontal="center" vertical="center" wrapText="1"/>
    </xf>
    <xf numFmtId="49" fontId="10" fillId="0" borderId="4" xfId="0" applyNumberFormat="1" applyFont="1" applyFill="1" applyBorder="1" applyAlignment="1">
      <alignment horizontal="right" vertical="center"/>
    </xf>
    <xf numFmtId="49" fontId="10" fillId="0" borderId="4" xfId="0" applyNumberFormat="1" applyFont="1" applyFill="1" applyBorder="1" applyAlignment="1" applyProtection="1">
      <alignment horizontal="center" vertical="center" wrapText="1"/>
      <protection locked="0"/>
    </xf>
    <xf numFmtId="0" fontId="8" fillId="0" borderId="4" xfId="0" applyFont="1" applyFill="1" applyBorder="1" applyAlignment="1">
      <alignment vertical="center" wrapText="1"/>
    </xf>
    <xf numFmtId="14" fontId="10" fillId="0" borderId="4" xfId="0" applyNumberFormat="1" applyFont="1" applyFill="1" applyBorder="1" applyAlignment="1" applyProtection="1">
      <alignment horizontal="left" vertical="center" wrapText="1"/>
      <protection locked="0"/>
    </xf>
    <xf numFmtId="4" fontId="8" fillId="0" borderId="4" xfId="0" applyNumberFormat="1" applyFont="1" applyFill="1" applyBorder="1" applyAlignment="1" applyProtection="1">
      <alignment horizontal="center" vertical="center" wrapText="1"/>
      <protection locked="0"/>
    </xf>
    <xf numFmtId="4" fontId="8" fillId="0" borderId="4" xfId="0" applyNumberFormat="1" applyFont="1" applyFill="1" applyBorder="1" applyAlignment="1">
      <alignment horizontal="center" vertical="center" wrapText="1"/>
    </xf>
    <xf numFmtId="0" fontId="8" fillId="0" borderId="4" xfId="0" applyFont="1" applyFill="1" applyBorder="1" applyAlignment="1" applyProtection="1">
      <alignment vertical="center" wrapText="1"/>
      <protection locked="0"/>
    </xf>
    <xf numFmtId="0" fontId="10" fillId="0" borderId="4" xfId="0" applyFont="1" applyFill="1" applyBorder="1" applyAlignment="1" applyProtection="1">
      <alignment horizontal="left" vertical="center" wrapText="1"/>
      <protection locked="0"/>
    </xf>
    <xf numFmtId="4" fontId="10" fillId="0" borderId="4" xfId="0" applyNumberFormat="1" applyFont="1" applyFill="1" applyBorder="1" applyAlignment="1">
      <alignment horizontal="center" vertical="center" wrapText="1"/>
    </xf>
    <xf numFmtId="49" fontId="8" fillId="0" borderId="4" xfId="0" applyNumberFormat="1" applyFont="1" applyFill="1" applyBorder="1" applyAlignment="1" applyProtection="1">
      <alignment horizontal="center" vertical="center" wrapText="1"/>
      <protection locked="0"/>
    </xf>
    <xf numFmtId="14" fontId="10" fillId="0" borderId="4" xfId="0" applyNumberFormat="1" applyFont="1" applyFill="1" applyBorder="1" applyAlignment="1" applyProtection="1">
      <alignment horizontal="center" vertical="center" wrapText="1"/>
      <protection locked="0"/>
    </xf>
    <xf numFmtId="49" fontId="10" fillId="0" borderId="4" xfId="0" applyNumberFormat="1" applyFont="1" applyFill="1" applyBorder="1" applyAlignment="1">
      <alignment horizontal="center" vertical="center"/>
    </xf>
    <xf numFmtId="0" fontId="8" fillId="0" borderId="4" xfId="0" applyFont="1" applyFill="1" applyBorder="1" applyAlignment="1">
      <alignment horizontal="left" vertical="center" wrapText="1"/>
    </xf>
    <xf numFmtId="0" fontId="8" fillId="0" borderId="4" xfId="0" applyFont="1" applyFill="1" applyBorder="1" applyAlignment="1" applyProtection="1">
      <alignment horizontal="left" vertical="center" wrapText="1"/>
      <protection locked="0"/>
    </xf>
    <xf numFmtId="0" fontId="11"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4" xfId="0" applyFont="1" applyFill="1" applyBorder="1" applyAlignment="1">
      <alignment vertical="center" wrapText="1"/>
    </xf>
    <xf numFmtId="4" fontId="8" fillId="0" borderId="4" xfId="0" applyNumberFormat="1" applyFont="1" applyFill="1" applyBorder="1" applyAlignment="1">
      <alignment horizontal="center" vertical="center"/>
    </xf>
    <xf numFmtId="4" fontId="10" fillId="0" borderId="4" xfId="0" applyNumberFormat="1" applyFont="1" applyFill="1" applyBorder="1" applyAlignment="1">
      <alignment horizontal="center" vertical="center"/>
    </xf>
    <xf numFmtId="49" fontId="8" fillId="0" borderId="4" xfId="0" applyNumberFormat="1" applyFont="1" applyFill="1" applyBorder="1" applyAlignment="1" applyProtection="1">
      <alignment horizontal="left" vertical="center" wrapText="1"/>
      <protection locked="0"/>
    </xf>
    <xf numFmtId="4" fontId="6" fillId="0" borderId="4" xfId="0" applyNumberFormat="1" applyFont="1" applyFill="1" applyBorder="1" applyAlignment="1">
      <alignment horizontal="center" vertical="center"/>
    </xf>
    <xf numFmtId="0" fontId="6" fillId="0" borderId="4" xfId="0" applyFont="1" applyFill="1" applyBorder="1" applyAlignment="1">
      <alignment vertical="center" wrapText="1"/>
    </xf>
    <xf numFmtId="0" fontId="10" fillId="0" borderId="4" xfId="0" applyFont="1" applyFill="1" applyBorder="1" applyAlignment="1">
      <alignment horizontal="center" vertical="center" wrapText="1"/>
    </xf>
    <xf numFmtId="186" fontId="10" fillId="0" borderId="4"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xf>
    <xf numFmtId="186" fontId="8" fillId="0" borderId="4"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49" fontId="6" fillId="0" borderId="4" xfId="0" applyNumberFormat="1" applyFont="1" applyFill="1" applyBorder="1" applyAlignment="1" applyProtection="1">
      <alignment horizontal="center" vertical="center"/>
      <protection locked="0"/>
    </xf>
    <xf numFmtId="1" fontId="4" fillId="0" borderId="0" xfId="0" applyNumberFormat="1" applyFont="1" applyFill="1" applyAlignment="1">
      <alignment horizontal="center"/>
    </xf>
    <xf numFmtId="49" fontId="10" fillId="0" borderId="4" xfId="0" applyNumberFormat="1" applyFont="1" applyFill="1" applyBorder="1" applyAlignment="1" applyProtection="1">
      <alignment horizontal="center" vertical="center"/>
      <protection locked="0"/>
    </xf>
    <xf numFmtId="0" fontId="10" fillId="0" borderId="5" xfId="0" applyFont="1" applyFill="1" applyBorder="1" applyAlignment="1">
      <alignment horizontal="left" vertical="center" wrapText="1"/>
    </xf>
    <xf numFmtId="49" fontId="8" fillId="0" borderId="4" xfId="0" applyNumberFormat="1" applyFont="1" applyFill="1" applyBorder="1" applyAlignment="1">
      <alignment horizontal="right" vertical="center"/>
    </xf>
    <xf numFmtId="49" fontId="8" fillId="0" borderId="4" xfId="0" applyNumberFormat="1" applyFont="1" applyFill="1" applyBorder="1" applyAlignment="1" applyProtection="1">
      <alignment horizontal="center" vertical="center"/>
      <protection locked="0"/>
    </xf>
    <xf numFmtId="0" fontId="5" fillId="0" borderId="4" xfId="0" applyFont="1" applyFill="1" applyBorder="1" applyAlignment="1">
      <alignment vertical="center" wrapText="1"/>
    </xf>
    <xf numFmtId="0" fontId="6"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6" fillId="0" borderId="4" xfId="0" applyFont="1" applyFill="1" applyBorder="1" applyAlignment="1" applyProtection="1">
      <alignment horizontal="center" vertical="center"/>
      <protection locked="0"/>
    </xf>
    <xf numFmtId="0" fontId="8" fillId="0" borderId="4" xfId="0" applyFont="1" applyFill="1" applyBorder="1" applyAlignment="1">
      <alignment vertical="center"/>
    </xf>
    <xf numFmtId="0" fontId="8" fillId="0" borderId="4" xfId="0" applyFont="1" applyFill="1" applyBorder="1" applyAlignment="1">
      <alignment horizontal="center" vertical="center"/>
    </xf>
    <xf numFmtId="0" fontId="12" fillId="0" borderId="0" xfId="0" applyFont="1" applyFill="1"/>
    <xf numFmtId="4" fontId="8" fillId="0" borderId="0" xfId="0" applyNumberFormat="1" applyFont="1" applyFill="1" applyAlignment="1">
      <alignment horizontal="center"/>
    </xf>
    <xf numFmtId="4" fontId="4" fillId="0" borderId="0" xfId="0" applyNumberFormat="1" applyFont="1" applyFill="1"/>
    <xf numFmtId="1" fontId="4" fillId="0" borderId="0" xfId="0" applyNumberFormat="1" applyFont="1" applyFill="1"/>
    <xf numFmtId="49" fontId="8" fillId="0" borderId="0" xfId="0" applyNumberFormat="1" applyFont="1" applyFill="1" applyAlignment="1">
      <alignment horizontal="right"/>
    </xf>
    <xf numFmtId="4" fontId="8" fillId="0" borderId="0" xfId="0" applyNumberFormat="1" applyFont="1" applyFill="1"/>
    <xf numFmtId="1" fontId="8" fillId="0" borderId="0" xfId="0" applyNumberFormat="1" applyFont="1" applyFill="1"/>
    <xf numFmtId="0" fontId="14" fillId="0" borderId="4" xfId="0" applyFont="1" applyFill="1" applyBorder="1" applyAlignment="1" applyProtection="1">
      <alignment horizontal="left" vertical="center" wrapText="1"/>
      <protection locked="0"/>
    </xf>
    <xf numFmtId="49" fontId="13" fillId="0" borderId="4" xfId="0" applyNumberFormat="1" applyFont="1" applyFill="1" applyBorder="1" applyAlignment="1">
      <alignment horizontal="center" vertical="center"/>
    </xf>
    <xf numFmtId="0" fontId="14" fillId="0" borderId="4" xfId="0" applyFont="1" applyFill="1" applyBorder="1" applyAlignment="1">
      <alignment horizontal="left" vertical="center" wrapText="1"/>
    </xf>
    <xf numFmtId="0" fontId="13" fillId="0" borderId="4" xfId="0" applyFont="1" applyFill="1" applyBorder="1" applyAlignment="1">
      <alignment vertical="center" wrapText="1"/>
    </xf>
    <xf numFmtId="49" fontId="14" fillId="0" borderId="4" xfId="0" applyNumberFormat="1" applyFont="1" applyFill="1" applyBorder="1" applyAlignment="1">
      <alignment horizontal="center" vertical="center"/>
    </xf>
    <xf numFmtId="186" fontId="14" fillId="0" borderId="4" xfId="0" applyNumberFormat="1" applyFont="1" applyFill="1" applyBorder="1" applyAlignment="1">
      <alignment horizontal="center" vertical="center" wrapText="1"/>
    </xf>
    <xf numFmtId="0" fontId="14" fillId="0" borderId="4" xfId="0" applyFont="1" applyFill="1" applyBorder="1" applyAlignment="1" applyProtection="1">
      <alignment vertical="center" wrapText="1"/>
      <protection locked="0"/>
    </xf>
    <xf numFmtId="0" fontId="10" fillId="0" borderId="6"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8" fillId="0" borderId="0" xfId="0" applyFont="1" applyFill="1" applyAlignment="1">
      <alignment horizontal="left" wrapText="1"/>
    </xf>
    <xf numFmtId="0" fontId="5" fillId="0" borderId="0" xfId="0" applyFont="1" applyFill="1" applyAlignment="1">
      <alignment horizontal="left" wrapText="1"/>
    </xf>
    <xf numFmtId="0" fontId="5" fillId="0" borderId="4" xfId="0" applyFont="1" applyFill="1" applyBorder="1" applyAlignment="1">
      <alignment horizontal="center" vertical="center" wrapText="1"/>
    </xf>
    <xf numFmtId="49" fontId="6" fillId="0" borderId="0" xfId="0" applyNumberFormat="1" applyFont="1" applyFill="1" applyAlignment="1">
      <alignment horizontal="center"/>
    </xf>
    <xf numFmtId="0" fontId="10" fillId="0" borderId="4" xfId="0" applyFont="1" applyFill="1" applyBorder="1" applyAlignment="1" applyProtection="1">
      <alignment horizontal="center" vertical="center" wrapText="1"/>
      <protection locked="0"/>
    </xf>
    <xf numFmtId="0" fontId="5" fillId="0" borderId="4" xfId="0" applyNumberFormat="1" applyFont="1" applyFill="1" applyBorder="1" applyAlignment="1" applyProtection="1">
      <alignment horizontal="center" vertical="center" wrapText="1"/>
    </xf>
    <xf numFmtId="0" fontId="5" fillId="0" borderId="4" xfId="0" applyFont="1" applyFill="1" applyBorder="1" applyAlignment="1">
      <alignment horizontal="center" wrapText="1"/>
    </xf>
    <xf numFmtId="49" fontId="5" fillId="0" borderId="4" xfId="0" applyNumberFormat="1" applyFont="1" applyFill="1" applyBorder="1" applyAlignment="1">
      <alignment horizontal="center" wrapText="1"/>
    </xf>
    <xf numFmtId="0" fontId="10" fillId="0" borderId="4" xfId="0" applyFont="1" applyFill="1" applyBorder="1" applyAlignment="1">
      <alignment horizontal="center" vertical="center" wrapText="1"/>
    </xf>
    <xf numFmtId="14" fontId="10" fillId="0" borderId="4" xfId="0" applyNumberFormat="1" applyFont="1" applyFill="1" applyBorder="1" applyAlignment="1" applyProtection="1">
      <alignment horizontal="left" vertical="center" wrapText="1"/>
      <protection locked="0"/>
    </xf>
    <xf numFmtId="0" fontId="10" fillId="0" borderId="4" xfId="0" applyFont="1" applyFill="1" applyBorder="1" applyAlignment="1">
      <alignment horizontal="left" vertical="center" wrapText="1"/>
    </xf>
    <xf numFmtId="0" fontId="10" fillId="0" borderId="5"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vertical="center" wrapText="1"/>
      <protection locked="0"/>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8" fillId="0" borderId="0" xfId="0" applyFont="1" applyFill="1" applyBorder="1" applyAlignment="1">
      <alignment horizontal="left" wrapText="1"/>
    </xf>
  </cellXfs>
  <cellStyles count="5">
    <cellStyle name="Заголовок 1" xfId="1" builtinId="16" customBuiltin="1"/>
    <cellStyle name="Заголовок 2" xfId="2" builtinId="17" customBuiltin="1"/>
    <cellStyle name="Заголовок 3" xfId="3" builtinId="18" customBuiltin="1"/>
    <cellStyle name="Заголовок 4" xfId="4" builtinId="19" customBuiltin="1"/>
    <cellStyle name="Звичайни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59D21-05CD-4BC6-9DBF-64BFD4685275}">
  <sheetPr>
    <pageSetUpPr fitToPage="1"/>
  </sheetPr>
  <dimension ref="A1:N133"/>
  <sheetViews>
    <sheetView tabSelected="1" topLeftCell="A10" zoomScale="90" zoomScaleNormal="90" zoomScaleSheetLayoutView="25" workbookViewId="0">
      <pane xSplit="4" ySplit="4" topLeftCell="E125" activePane="bottomRight" state="frozen"/>
      <selection activeCell="A10" sqref="A10"/>
      <selection pane="topRight" activeCell="E10" sqref="E10"/>
      <selection pane="bottomLeft" activeCell="A14" sqref="A14"/>
      <selection pane="bottomRight" activeCell="H34" sqref="H34"/>
    </sheetView>
  </sheetViews>
  <sheetFormatPr defaultColWidth="9.109375" defaultRowHeight="13.2" x14ac:dyDescent="0.25"/>
  <cols>
    <col min="1" max="1" width="15.33203125" style="15" customWidth="1"/>
    <col min="2" max="2" width="15.44140625" style="16" customWidth="1"/>
    <col min="3" max="3" width="15.6640625" style="16" customWidth="1"/>
    <col min="4" max="4" width="53.33203125" style="16" customWidth="1"/>
    <col min="5" max="5" width="74.44140625" style="16" customWidth="1"/>
    <col min="6" max="6" width="24.6640625" style="17" customWidth="1"/>
    <col min="7" max="7" width="19.5546875" style="17" customWidth="1"/>
    <col min="8" max="8" width="26.44140625" style="16" customWidth="1"/>
    <col min="9" max="9" width="20.109375" style="16" customWidth="1"/>
    <col min="10" max="10" width="20.88671875" style="16" customWidth="1"/>
    <col min="11" max="11" width="17.5546875" style="17" customWidth="1"/>
    <col min="12" max="14" width="9.109375" style="17"/>
    <col min="15" max="16384" width="9.109375" style="19"/>
  </cols>
  <sheetData>
    <row r="1" spans="1:10" ht="15.6" x14ac:dyDescent="0.3">
      <c r="H1" s="18" t="s">
        <v>0</v>
      </c>
      <c r="I1" s="18"/>
      <c r="J1" s="18"/>
    </row>
    <row r="2" spans="1:10" ht="54.75" customHeight="1" x14ac:dyDescent="0.3">
      <c r="H2" s="95" t="s">
        <v>141</v>
      </c>
      <c r="I2" s="95"/>
      <c r="J2" s="95"/>
    </row>
    <row r="3" spans="1:10" ht="15.6" x14ac:dyDescent="0.3">
      <c r="H3" s="18"/>
      <c r="I3" s="18"/>
      <c r="J3" s="18"/>
    </row>
    <row r="4" spans="1:10" ht="15.75" customHeight="1" x14ac:dyDescent="0.3">
      <c r="H4" s="20"/>
      <c r="I4" s="20"/>
      <c r="J4" s="20"/>
    </row>
    <row r="5" spans="1:10" ht="15.6" x14ac:dyDescent="0.3">
      <c r="H5" s="20"/>
      <c r="I5" s="20"/>
      <c r="J5" s="20"/>
    </row>
    <row r="6" spans="1:10" ht="17.399999999999999" x14ac:dyDescent="0.3">
      <c r="A6" s="97" t="s">
        <v>44</v>
      </c>
      <c r="B6" s="97"/>
      <c r="C6" s="97"/>
      <c r="D6" s="97"/>
      <c r="E6" s="97"/>
      <c r="F6" s="97"/>
      <c r="G6" s="97"/>
      <c r="H6" s="97"/>
      <c r="I6" s="97"/>
      <c r="J6" s="97"/>
    </row>
    <row r="7" spans="1:10" ht="17.399999999999999" x14ac:dyDescent="0.3">
      <c r="A7" s="97" t="s">
        <v>228</v>
      </c>
      <c r="B7" s="97"/>
      <c r="C7" s="97"/>
      <c r="D7" s="97"/>
      <c r="E7" s="97"/>
      <c r="F7" s="97"/>
      <c r="G7" s="97"/>
      <c r="H7" s="97"/>
      <c r="I7" s="97"/>
      <c r="J7" s="97"/>
    </row>
    <row r="8" spans="1:10" ht="17.399999999999999" x14ac:dyDescent="0.3">
      <c r="A8" s="22" t="s">
        <v>284</v>
      </c>
      <c r="B8" s="21"/>
      <c r="C8" s="21"/>
      <c r="D8" s="21"/>
      <c r="E8" s="21"/>
      <c r="F8" s="21"/>
      <c r="G8" s="21"/>
      <c r="H8" s="21"/>
      <c r="I8" s="21"/>
      <c r="J8" s="21"/>
    </row>
    <row r="9" spans="1:10" ht="18" x14ac:dyDescent="0.35">
      <c r="A9" s="23" t="s">
        <v>75</v>
      </c>
      <c r="B9" s="21"/>
      <c r="C9" s="21"/>
      <c r="D9" s="21"/>
      <c r="E9" s="21"/>
      <c r="F9" s="21"/>
      <c r="G9" s="21"/>
      <c r="H9" s="21"/>
      <c r="I9" s="21"/>
      <c r="J9" s="21"/>
    </row>
    <row r="10" spans="1:10" ht="18" x14ac:dyDescent="0.35">
      <c r="B10" s="24"/>
      <c r="C10" s="24"/>
      <c r="D10" s="24"/>
      <c r="E10" s="24"/>
      <c r="F10" s="25"/>
      <c r="G10" s="25"/>
      <c r="H10" s="24"/>
      <c r="I10" s="24"/>
      <c r="J10" s="26" t="s">
        <v>74</v>
      </c>
    </row>
    <row r="11" spans="1:10" ht="111" customHeight="1" x14ac:dyDescent="0.25">
      <c r="A11" s="101" t="s">
        <v>47</v>
      </c>
      <c r="B11" s="100" t="s">
        <v>48</v>
      </c>
      <c r="C11" s="96" t="s">
        <v>49</v>
      </c>
      <c r="D11" s="96" t="s">
        <v>50</v>
      </c>
      <c r="E11" s="96" t="s">
        <v>51</v>
      </c>
      <c r="F11" s="96" t="s">
        <v>76</v>
      </c>
      <c r="G11" s="96" t="s">
        <v>52</v>
      </c>
      <c r="H11" s="99" t="s">
        <v>1</v>
      </c>
      <c r="I11" s="96" t="s">
        <v>2</v>
      </c>
      <c r="J11" s="96"/>
    </row>
    <row r="12" spans="1:10" ht="27.6" x14ac:dyDescent="0.25">
      <c r="A12" s="101"/>
      <c r="B12" s="100"/>
      <c r="C12" s="96"/>
      <c r="D12" s="96"/>
      <c r="E12" s="96"/>
      <c r="F12" s="96"/>
      <c r="G12" s="96"/>
      <c r="H12" s="99"/>
      <c r="I12" s="31" t="s">
        <v>53</v>
      </c>
      <c r="J12" s="31" t="s">
        <v>54</v>
      </c>
    </row>
    <row r="13" spans="1:10" ht="18.75" customHeight="1" x14ac:dyDescent="0.3">
      <c r="A13" s="27" t="s">
        <v>45</v>
      </c>
      <c r="B13" s="28">
        <v>2</v>
      </c>
      <c r="C13" s="29">
        <v>3</v>
      </c>
      <c r="D13" s="29">
        <v>4</v>
      </c>
      <c r="E13" s="29">
        <v>5</v>
      </c>
      <c r="F13" s="29">
        <v>6</v>
      </c>
      <c r="G13" s="29">
        <v>7</v>
      </c>
      <c r="H13" s="30">
        <v>8</v>
      </c>
      <c r="I13" s="31">
        <v>9</v>
      </c>
      <c r="J13" s="31">
        <v>10</v>
      </c>
    </row>
    <row r="14" spans="1:10" ht="44.4" customHeight="1" x14ac:dyDescent="0.25">
      <c r="A14" s="32" t="s">
        <v>19</v>
      </c>
      <c r="B14" s="33"/>
      <c r="C14" s="33"/>
      <c r="D14" s="34" t="s">
        <v>3</v>
      </c>
      <c r="E14" s="35"/>
      <c r="F14" s="36"/>
      <c r="G14" s="37">
        <f>H14+I14</f>
        <v>213367882</v>
      </c>
      <c r="H14" s="38">
        <f>SUM(H15:H24)</f>
        <v>64988040</v>
      </c>
      <c r="I14" s="38">
        <f>SUM(I16:I24)</f>
        <v>148379842</v>
      </c>
      <c r="J14" s="38">
        <f>SUM(J16:J24)</f>
        <v>148379842</v>
      </c>
    </row>
    <row r="15" spans="1:10" ht="54" x14ac:dyDescent="0.25">
      <c r="A15" s="39" t="s">
        <v>273</v>
      </c>
      <c r="B15" s="40" t="s">
        <v>102</v>
      </c>
      <c r="C15" s="40" t="s">
        <v>4</v>
      </c>
      <c r="D15" s="41" t="s">
        <v>103</v>
      </c>
      <c r="E15" s="35" t="s">
        <v>285</v>
      </c>
      <c r="F15" s="42" t="s">
        <v>249</v>
      </c>
      <c r="G15" s="43">
        <f>H15+I15</f>
        <v>700000</v>
      </c>
      <c r="H15" s="44">
        <f>200000+500000</f>
        <v>700000</v>
      </c>
      <c r="I15" s="44"/>
      <c r="J15" s="44"/>
    </row>
    <row r="16" spans="1:10" ht="36" x14ac:dyDescent="0.25">
      <c r="A16" s="39" t="s">
        <v>237</v>
      </c>
      <c r="B16" s="40" t="s">
        <v>238</v>
      </c>
      <c r="C16" s="40" t="s">
        <v>239</v>
      </c>
      <c r="D16" s="45" t="s">
        <v>240</v>
      </c>
      <c r="E16" s="35" t="s">
        <v>236</v>
      </c>
      <c r="F16" s="46" t="s">
        <v>277</v>
      </c>
      <c r="G16" s="43">
        <f t="shared" ref="G16:G24" si="0">H16+I16</f>
        <v>45000</v>
      </c>
      <c r="H16" s="44">
        <v>45000</v>
      </c>
      <c r="I16" s="44"/>
      <c r="J16" s="44"/>
    </row>
    <row r="17" spans="1:14" ht="56.25" customHeight="1" x14ac:dyDescent="0.25">
      <c r="A17" s="39" t="s">
        <v>272</v>
      </c>
      <c r="B17" s="40" t="s">
        <v>275</v>
      </c>
      <c r="C17" s="40" t="s">
        <v>276</v>
      </c>
      <c r="D17" s="41" t="s">
        <v>274</v>
      </c>
      <c r="E17" s="35" t="s">
        <v>316</v>
      </c>
      <c r="F17" s="42" t="s">
        <v>247</v>
      </c>
      <c r="G17" s="43">
        <f>H17+I17</f>
        <v>135000</v>
      </c>
      <c r="H17" s="44">
        <v>135000</v>
      </c>
      <c r="I17" s="47"/>
      <c r="J17" s="47"/>
    </row>
    <row r="18" spans="1:14" ht="44.4" customHeight="1" x14ac:dyDescent="0.25">
      <c r="A18" s="39" t="s">
        <v>132</v>
      </c>
      <c r="B18" s="40" t="s">
        <v>133</v>
      </c>
      <c r="C18" s="40" t="s">
        <v>7</v>
      </c>
      <c r="D18" s="41" t="s">
        <v>134</v>
      </c>
      <c r="E18" s="35" t="s">
        <v>286</v>
      </c>
      <c r="F18" s="42" t="s">
        <v>331</v>
      </c>
      <c r="G18" s="43">
        <f t="shared" si="0"/>
        <v>768900</v>
      </c>
      <c r="H18" s="44">
        <f>226200+280500+262200</f>
        <v>768900</v>
      </c>
      <c r="I18" s="44"/>
      <c r="J18" s="44"/>
    </row>
    <row r="19" spans="1:14" ht="66" customHeight="1" x14ac:dyDescent="0.25">
      <c r="A19" s="39" t="s">
        <v>21</v>
      </c>
      <c r="B19" s="40" t="s">
        <v>22</v>
      </c>
      <c r="C19" s="40" t="s">
        <v>7</v>
      </c>
      <c r="D19" s="41" t="s">
        <v>23</v>
      </c>
      <c r="E19" s="35" t="s">
        <v>287</v>
      </c>
      <c r="F19" s="42" t="s">
        <v>253</v>
      </c>
      <c r="G19" s="43">
        <f t="shared" si="0"/>
        <v>6503800</v>
      </c>
      <c r="H19" s="44">
        <f>4793800-44960+610000+900000+200000</f>
        <v>6458840</v>
      </c>
      <c r="I19" s="47">
        <v>44960</v>
      </c>
      <c r="J19" s="47">
        <v>44960</v>
      </c>
    </row>
    <row r="20" spans="1:14" ht="54" x14ac:dyDescent="0.25">
      <c r="A20" s="39" t="s">
        <v>21</v>
      </c>
      <c r="B20" s="40" t="s">
        <v>22</v>
      </c>
      <c r="C20" s="40" t="s">
        <v>7</v>
      </c>
      <c r="D20" s="41" t="s">
        <v>23</v>
      </c>
      <c r="E20" s="35" t="s">
        <v>317</v>
      </c>
      <c r="F20" s="42" t="s">
        <v>248</v>
      </c>
      <c r="G20" s="43">
        <f>H20+I20</f>
        <v>300000</v>
      </c>
      <c r="H20" s="44">
        <v>300000</v>
      </c>
      <c r="I20" s="44"/>
      <c r="J20" s="44"/>
    </row>
    <row r="21" spans="1:14" ht="36" x14ac:dyDescent="0.25">
      <c r="A21" s="39" t="s">
        <v>21</v>
      </c>
      <c r="B21" s="40" t="s">
        <v>22</v>
      </c>
      <c r="C21" s="40" t="s">
        <v>7</v>
      </c>
      <c r="D21" s="41" t="s">
        <v>23</v>
      </c>
      <c r="E21" s="35" t="s">
        <v>288</v>
      </c>
      <c r="F21" s="42" t="s">
        <v>250</v>
      </c>
      <c r="G21" s="43">
        <f t="shared" si="0"/>
        <v>10000</v>
      </c>
      <c r="H21" s="44">
        <v>10000</v>
      </c>
      <c r="I21" s="44"/>
      <c r="J21" s="44"/>
    </row>
    <row r="22" spans="1:14" ht="54" x14ac:dyDescent="0.25">
      <c r="A22" s="39" t="s">
        <v>159</v>
      </c>
      <c r="B22" s="40" t="s">
        <v>160</v>
      </c>
      <c r="C22" s="40" t="s">
        <v>161</v>
      </c>
      <c r="D22" s="41" t="s">
        <v>162</v>
      </c>
      <c r="E22" s="35" t="s">
        <v>289</v>
      </c>
      <c r="F22" s="42" t="s">
        <v>251</v>
      </c>
      <c r="G22" s="43">
        <f t="shared" si="0"/>
        <v>1000000</v>
      </c>
      <c r="H22" s="44">
        <f>500000+500000</f>
        <v>1000000</v>
      </c>
      <c r="I22" s="44"/>
      <c r="J22" s="44"/>
    </row>
    <row r="23" spans="1:14" ht="69" customHeight="1" x14ac:dyDescent="0.25">
      <c r="A23" s="39" t="s">
        <v>241</v>
      </c>
      <c r="B23" s="40" t="s">
        <v>242</v>
      </c>
      <c r="C23" s="40" t="s">
        <v>244</v>
      </c>
      <c r="D23" s="41" t="s">
        <v>243</v>
      </c>
      <c r="E23" s="35" t="s">
        <v>290</v>
      </c>
      <c r="F23" s="42" t="s">
        <v>246</v>
      </c>
      <c r="G23" s="43">
        <f>H23+I23</f>
        <v>198334882</v>
      </c>
      <c r="H23" s="44">
        <f>40000000-20000000+30000000</f>
        <v>50000000</v>
      </c>
      <c r="I23" s="44">
        <f>40000000+20000000+90000000-1665118</f>
        <v>148334882</v>
      </c>
      <c r="J23" s="44">
        <f>I23</f>
        <v>148334882</v>
      </c>
    </row>
    <row r="24" spans="1:14" ht="54" x14ac:dyDescent="0.25">
      <c r="A24" s="39" t="s">
        <v>87</v>
      </c>
      <c r="B24" s="40" t="s">
        <v>88</v>
      </c>
      <c r="C24" s="40" t="s">
        <v>6</v>
      </c>
      <c r="D24" s="45" t="s">
        <v>89</v>
      </c>
      <c r="E24" s="35" t="s">
        <v>291</v>
      </c>
      <c r="F24" s="42" t="s">
        <v>252</v>
      </c>
      <c r="G24" s="43">
        <f t="shared" si="0"/>
        <v>5570300</v>
      </c>
      <c r="H24" s="44">
        <f>2500000+1000000+2070300</f>
        <v>5570300</v>
      </c>
      <c r="I24" s="44"/>
      <c r="J24" s="44"/>
    </row>
    <row r="25" spans="1:14" ht="49.5" customHeight="1" x14ac:dyDescent="0.25">
      <c r="A25" s="32" t="s">
        <v>164</v>
      </c>
      <c r="B25" s="48"/>
      <c r="C25" s="48"/>
      <c r="D25" s="34" t="s">
        <v>163</v>
      </c>
      <c r="E25" s="35"/>
      <c r="F25" s="49"/>
      <c r="G25" s="37">
        <f>H25+I25</f>
        <v>3185350</v>
      </c>
      <c r="H25" s="38">
        <f>SUM(H26:H33)</f>
        <v>3090677</v>
      </c>
      <c r="I25" s="38">
        <f>SUM(I26:I33)</f>
        <v>94673</v>
      </c>
      <c r="J25" s="38">
        <f>SUM(J26:J33)</f>
        <v>94673</v>
      </c>
    </row>
    <row r="26" spans="1:14" ht="61.5" hidden="1" customHeight="1" x14ac:dyDescent="0.25">
      <c r="A26" s="39" t="s">
        <v>203</v>
      </c>
      <c r="B26" s="40" t="s">
        <v>170</v>
      </c>
      <c r="C26" s="40" t="s">
        <v>171</v>
      </c>
      <c r="D26" s="45" t="s">
        <v>172</v>
      </c>
      <c r="E26" s="98" t="s">
        <v>167</v>
      </c>
      <c r="F26" s="103"/>
      <c r="G26" s="43">
        <f t="shared" ref="G26:G44" si="1">H26+I26</f>
        <v>0</v>
      </c>
      <c r="H26" s="44"/>
      <c r="I26" s="44"/>
      <c r="J26" s="44"/>
    </row>
    <row r="27" spans="1:14" ht="51.75" hidden="1" customHeight="1" x14ac:dyDescent="0.25">
      <c r="A27" s="39" t="s">
        <v>204</v>
      </c>
      <c r="B27" s="50" t="s">
        <v>110</v>
      </c>
      <c r="C27" s="50" t="s">
        <v>111</v>
      </c>
      <c r="D27" s="45" t="s">
        <v>112</v>
      </c>
      <c r="E27" s="98"/>
      <c r="F27" s="103"/>
      <c r="G27" s="43">
        <f t="shared" si="1"/>
        <v>0</v>
      </c>
      <c r="H27" s="44"/>
      <c r="I27" s="44"/>
      <c r="J27" s="44"/>
    </row>
    <row r="28" spans="1:14" ht="51.75" hidden="1" customHeight="1" x14ac:dyDescent="0.25">
      <c r="A28" s="39" t="s">
        <v>205</v>
      </c>
      <c r="B28" s="50" t="s">
        <v>82</v>
      </c>
      <c r="C28" s="50" t="s">
        <v>12</v>
      </c>
      <c r="D28" s="45" t="s">
        <v>83</v>
      </c>
      <c r="E28" s="98"/>
      <c r="F28" s="103"/>
      <c r="G28" s="43">
        <f t="shared" si="1"/>
        <v>0</v>
      </c>
      <c r="H28" s="44"/>
      <c r="I28" s="44"/>
      <c r="J28" s="44"/>
    </row>
    <row r="29" spans="1:14" ht="49.5" hidden="1" customHeight="1" x14ac:dyDescent="0.25">
      <c r="A29" s="39" t="s">
        <v>206</v>
      </c>
      <c r="B29" s="50" t="s">
        <v>207</v>
      </c>
      <c r="C29" s="50" t="s">
        <v>208</v>
      </c>
      <c r="D29" s="45" t="s">
        <v>209</v>
      </c>
      <c r="E29" s="98"/>
      <c r="F29" s="103"/>
      <c r="G29" s="43">
        <f t="shared" si="1"/>
        <v>0</v>
      </c>
      <c r="H29" s="44"/>
      <c r="I29" s="44"/>
      <c r="J29" s="44"/>
    </row>
    <row r="30" spans="1:14" ht="49.5" customHeight="1" x14ac:dyDescent="0.25">
      <c r="A30" s="39" t="s">
        <v>217</v>
      </c>
      <c r="B30" s="50" t="s">
        <v>219</v>
      </c>
      <c r="C30" s="50" t="s">
        <v>208</v>
      </c>
      <c r="D30" s="45" t="s">
        <v>218</v>
      </c>
      <c r="E30" s="46" t="s">
        <v>292</v>
      </c>
      <c r="F30" s="42" t="s">
        <v>254</v>
      </c>
      <c r="G30" s="43">
        <f t="shared" si="1"/>
        <v>40000</v>
      </c>
      <c r="H30" s="44">
        <v>40000</v>
      </c>
      <c r="I30" s="44"/>
      <c r="J30" s="44"/>
    </row>
    <row r="31" spans="1:14" ht="54" x14ac:dyDescent="0.25">
      <c r="A31" s="39" t="s">
        <v>217</v>
      </c>
      <c r="B31" s="40" t="s">
        <v>219</v>
      </c>
      <c r="C31" s="40" t="s">
        <v>208</v>
      </c>
      <c r="D31" s="51" t="s">
        <v>218</v>
      </c>
      <c r="E31" s="35" t="s">
        <v>293</v>
      </c>
      <c r="F31" s="42" t="s">
        <v>255</v>
      </c>
      <c r="G31" s="43">
        <f t="shared" si="1"/>
        <v>45250</v>
      </c>
      <c r="H31" s="44">
        <f>27700+17550</f>
        <v>45250</v>
      </c>
      <c r="I31" s="47"/>
      <c r="J31" s="47"/>
    </row>
    <row r="32" spans="1:14" s="9" customFormat="1" ht="49.5" customHeight="1" x14ac:dyDescent="0.25">
      <c r="A32" s="1" t="s">
        <v>217</v>
      </c>
      <c r="B32" s="86" t="s">
        <v>219</v>
      </c>
      <c r="C32" s="86" t="s">
        <v>208</v>
      </c>
      <c r="D32" s="91" t="s">
        <v>218</v>
      </c>
      <c r="E32" s="12" t="s">
        <v>294</v>
      </c>
      <c r="F32" s="5" t="s">
        <v>256</v>
      </c>
      <c r="G32" s="6">
        <f t="shared" si="1"/>
        <v>460000</v>
      </c>
      <c r="H32" s="7">
        <f>310000+150000-94673</f>
        <v>365327</v>
      </c>
      <c r="I32" s="7">
        <v>94673</v>
      </c>
      <c r="J32" s="7">
        <v>94673</v>
      </c>
      <c r="K32" s="8"/>
      <c r="L32" s="8"/>
      <c r="M32" s="8"/>
      <c r="N32" s="8"/>
    </row>
    <row r="33" spans="1:14" s="9" customFormat="1" ht="49.5" customHeight="1" x14ac:dyDescent="0.25">
      <c r="A33" s="1" t="s">
        <v>217</v>
      </c>
      <c r="B33" s="86" t="s">
        <v>219</v>
      </c>
      <c r="C33" s="86" t="s">
        <v>208</v>
      </c>
      <c r="D33" s="91" t="s">
        <v>218</v>
      </c>
      <c r="E33" s="12" t="s">
        <v>295</v>
      </c>
      <c r="F33" s="5" t="s">
        <v>309</v>
      </c>
      <c r="G33" s="6">
        <f t="shared" si="1"/>
        <v>2640100</v>
      </c>
      <c r="H33" s="7">
        <f>500000+2575100-435000</f>
        <v>2640100</v>
      </c>
      <c r="I33" s="7"/>
      <c r="J33" s="7"/>
      <c r="K33" s="8"/>
      <c r="L33" s="8"/>
      <c r="M33" s="8"/>
      <c r="N33" s="8"/>
    </row>
    <row r="34" spans="1:14" ht="64.5" customHeight="1" x14ac:dyDescent="0.25">
      <c r="A34" s="32" t="s">
        <v>166</v>
      </c>
      <c r="B34" s="48"/>
      <c r="C34" s="48"/>
      <c r="D34" s="34" t="s">
        <v>165</v>
      </c>
      <c r="E34" s="35"/>
      <c r="F34" s="49"/>
      <c r="G34" s="37">
        <f>H34+I34</f>
        <v>11245500</v>
      </c>
      <c r="H34" s="38">
        <f>SUM(H35:H40)</f>
        <v>10073390</v>
      </c>
      <c r="I34" s="38">
        <f>SUM(I35:I40)</f>
        <v>1172110</v>
      </c>
      <c r="J34" s="38">
        <f>SUM(J35:J40)</f>
        <v>1172110</v>
      </c>
    </row>
    <row r="35" spans="1:14" ht="36" hidden="1" x14ac:dyDescent="0.25">
      <c r="A35" s="39" t="s">
        <v>168</v>
      </c>
      <c r="B35" s="40" t="s">
        <v>17</v>
      </c>
      <c r="C35" s="40" t="s">
        <v>13</v>
      </c>
      <c r="D35" s="45" t="s">
        <v>18</v>
      </c>
      <c r="E35" s="98" t="s">
        <v>167</v>
      </c>
      <c r="F35" s="103"/>
      <c r="G35" s="43">
        <f t="shared" si="1"/>
        <v>0</v>
      </c>
      <c r="H35" s="44"/>
      <c r="I35" s="44"/>
      <c r="J35" s="44"/>
    </row>
    <row r="36" spans="1:14" ht="57" hidden="1" customHeight="1" x14ac:dyDescent="0.25">
      <c r="A36" s="39" t="s">
        <v>169</v>
      </c>
      <c r="B36" s="40" t="s">
        <v>40</v>
      </c>
      <c r="C36" s="40" t="s">
        <v>41</v>
      </c>
      <c r="D36" s="45" t="s">
        <v>42</v>
      </c>
      <c r="E36" s="98"/>
      <c r="F36" s="103"/>
      <c r="G36" s="43">
        <f t="shared" si="1"/>
        <v>0</v>
      </c>
      <c r="H36" s="44"/>
      <c r="I36" s="44"/>
      <c r="J36" s="44"/>
    </row>
    <row r="37" spans="1:14" ht="72" x14ac:dyDescent="0.25">
      <c r="A37" s="39" t="s">
        <v>212</v>
      </c>
      <c r="B37" s="40" t="s">
        <v>213</v>
      </c>
      <c r="C37" s="40" t="s">
        <v>214</v>
      </c>
      <c r="D37" s="52" t="s">
        <v>215</v>
      </c>
      <c r="E37" s="46" t="s">
        <v>234</v>
      </c>
      <c r="F37" s="42" t="s">
        <v>257</v>
      </c>
      <c r="G37" s="43">
        <f t="shared" si="1"/>
        <v>2024300</v>
      </c>
      <c r="H37" s="44">
        <v>2024300</v>
      </c>
      <c r="I37" s="44"/>
      <c r="J37" s="44"/>
    </row>
    <row r="38" spans="1:14" ht="72" x14ac:dyDescent="0.25">
      <c r="A38" s="39" t="s">
        <v>212</v>
      </c>
      <c r="B38" s="40" t="s">
        <v>213</v>
      </c>
      <c r="C38" s="40" t="s">
        <v>214</v>
      </c>
      <c r="D38" s="52" t="s">
        <v>215</v>
      </c>
      <c r="E38" s="46" t="s">
        <v>235</v>
      </c>
      <c r="F38" s="42" t="s">
        <v>258</v>
      </c>
      <c r="G38" s="43">
        <f t="shared" si="1"/>
        <v>3984000</v>
      </c>
      <c r="H38" s="44">
        <f>3984000-1172110</f>
        <v>2811890</v>
      </c>
      <c r="I38" s="44">
        <v>1172110</v>
      </c>
      <c r="J38" s="44">
        <v>1172110</v>
      </c>
    </row>
    <row r="39" spans="1:14" s="9" customFormat="1" ht="54" x14ac:dyDescent="0.25">
      <c r="A39" s="1" t="s">
        <v>212</v>
      </c>
      <c r="B39" s="2" t="s">
        <v>213</v>
      </c>
      <c r="C39" s="2" t="s">
        <v>214</v>
      </c>
      <c r="D39" s="85" t="s">
        <v>215</v>
      </c>
      <c r="E39" s="12" t="s">
        <v>323</v>
      </c>
      <c r="F39" s="5" t="s">
        <v>321</v>
      </c>
      <c r="G39" s="6">
        <f t="shared" si="1"/>
        <v>3700000</v>
      </c>
      <c r="H39" s="7">
        <f>1513000+1180000+1007045-45</f>
        <v>3700000</v>
      </c>
      <c r="I39" s="7"/>
      <c r="J39" s="7"/>
      <c r="K39" s="8"/>
      <c r="L39" s="8"/>
      <c r="M39" s="8"/>
      <c r="N39" s="8"/>
    </row>
    <row r="40" spans="1:14" ht="81" customHeight="1" x14ac:dyDescent="0.25">
      <c r="A40" s="39" t="s">
        <v>212</v>
      </c>
      <c r="B40" s="40" t="s">
        <v>213</v>
      </c>
      <c r="C40" s="40" t="s">
        <v>214</v>
      </c>
      <c r="D40" s="52" t="s">
        <v>215</v>
      </c>
      <c r="E40" s="46" t="s">
        <v>283</v>
      </c>
      <c r="F40" s="42" t="s">
        <v>310</v>
      </c>
      <c r="G40" s="43">
        <f t="shared" si="1"/>
        <v>1537200</v>
      </c>
      <c r="H40" s="44">
        <v>1537200</v>
      </c>
      <c r="I40" s="44"/>
      <c r="J40" s="44"/>
    </row>
    <row r="41" spans="1:14" ht="52.2" x14ac:dyDescent="0.25">
      <c r="A41" s="32" t="s">
        <v>20</v>
      </c>
      <c r="B41" s="33"/>
      <c r="C41" s="33"/>
      <c r="D41" s="34" t="s">
        <v>9</v>
      </c>
      <c r="E41" s="53"/>
      <c r="F41" s="53"/>
      <c r="G41" s="37">
        <f>H41+I41</f>
        <v>47946650</v>
      </c>
      <c r="H41" s="38">
        <f>H48+H43+H50+H46+H52+H45+H47+H42+H44+H49+H51</f>
        <v>47946650</v>
      </c>
      <c r="I41" s="38">
        <f>I48+I43+I50+I46+I52+I45+I47+I42+I44</f>
        <v>0</v>
      </c>
      <c r="J41" s="38">
        <f>J48+J43+J50+J46+J52+J45+J47+J42+J44</f>
        <v>0</v>
      </c>
    </row>
    <row r="42" spans="1:14" ht="54" hidden="1" x14ac:dyDescent="0.25">
      <c r="A42" s="39" t="s">
        <v>173</v>
      </c>
      <c r="B42" s="40" t="s">
        <v>170</v>
      </c>
      <c r="C42" s="40" t="s">
        <v>171</v>
      </c>
      <c r="D42" s="45" t="s">
        <v>172</v>
      </c>
      <c r="E42" s="54" t="s">
        <v>167</v>
      </c>
      <c r="F42" s="46"/>
      <c r="G42" s="43">
        <f t="shared" si="1"/>
        <v>0</v>
      </c>
      <c r="H42" s="44"/>
      <c r="I42" s="44"/>
      <c r="J42" s="44"/>
    </row>
    <row r="43" spans="1:14" ht="56.25" customHeight="1" x14ac:dyDescent="0.25">
      <c r="A43" s="39" t="s">
        <v>99</v>
      </c>
      <c r="B43" s="40" t="s">
        <v>100</v>
      </c>
      <c r="C43" s="40" t="s">
        <v>5</v>
      </c>
      <c r="D43" s="41" t="s">
        <v>233</v>
      </c>
      <c r="E43" s="55" t="s">
        <v>300</v>
      </c>
      <c r="F43" s="42" t="s">
        <v>314</v>
      </c>
      <c r="G43" s="43">
        <f t="shared" si="1"/>
        <v>500000</v>
      </c>
      <c r="H43" s="44">
        <v>500000</v>
      </c>
      <c r="I43" s="44"/>
      <c r="J43" s="44"/>
    </row>
    <row r="44" spans="1:14" ht="69" hidden="1" customHeight="1" x14ac:dyDescent="0.25">
      <c r="A44" s="39" t="s">
        <v>221</v>
      </c>
      <c r="B44" s="40" t="s">
        <v>223</v>
      </c>
      <c r="C44" s="48" t="s">
        <v>5</v>
      </c>
      <c r="D44" s="51" t="s">
        <v>222</v>
      </c>
      <c r="E44" s="55" t="s">
        <v>224</v>
      </c>
      <c r="F44" s="42" t="s">
        <v>245</v>
      </c>
      <c r="G44" s="43">
        <f t="shared" si="1"/>
        <v>0</v>
      </c>
      <c r="H44" s="44"/>
      <c r="I44" s="44"/>
      <c r="J44" s="44"/>
    </row>
    <row r="45" spans="1:14" ht="56.25" hidden="1" customHeight="1" x14ac:dyDescent="0.25">
      <c r="A45" s="39" t="s">
        <v>114</v>
      </c>
      <c r="B45" s="40" t="s">
        <v>115</v>
      </c>
      <c r="C45" s="40" t="s">
        <v>116</v>
      </c>
      <c r="D45" s="41" t="s">
        <v>117</v>
      </c>
      <c r="E45" s="55" t="s">
        <v>142</v>
      </c>
      <c r="F45" s="42" t="s">
        <v>245</v>
      </c>
      <c r="G45" s="43">
        <f t="shared" ref="G45:G57" si="2">H45+I45</f>
        <v>0</v>
      </c>
      <c r="H45" s="44"/>
      <c r="I45" s="44"/>
      <c r="J45" s="44"/>
    </row>
    <row r="46" spans="1:14" ht="76.2" customHeight="1" x14ac:dyDescent="0.25">
      <c r="A46" s="39" t="s">
        <v>104</v>
      </c>
      <c r="B46" s="40" t="s">
        <v>105</v>
      </c>
      <c r="C46" s="40" t="s">
        <v>106</v>
      </c>
      <c r="D46" s="41" t="s">
        <v>232</v>
      </c>
      <c r="E46" s="35" t="s">
        <v>299</v>
      </c>
      <c r="F46" s="42" t="s">
        <v>259</v>
      </c>
      <c r="G46" s="43">
        <f t="shared" si="2"/>
        <v>2179250</v>
      </c>
      <c r="H46" s="44">
        <f>15692250-1513000-3000000-9000000</f>
        <v>2179250</v>
      </c>
      <c r="I46" s="44"/>
      <c r="J46" s="44"/>
    </row>
    <row r="47" spans="1:14" ht="88.95" hidden="1" customHeight="1" x14ac:dyDescent="0.25">
      <c r="A47" s="39" t="s">
        <v>138</v>
      </c>
      <c r="B47" s="40" t="s">
        <v>139</v>
      </c>
      <c r="C47" s="40" t="s">
        <v>130</v>
      </c>
      <c r="D47" s="41" t="s">
        <v>140</v>
      </c>
      <c r="E47" s="105" t="s">
        <v>313</v>
      </c>
      <c r="F47" s="42" t="s">
        <v>245</v>
      </c>
      <c r="G47" s="43">
        <f t="shared" si="2"/>
        <v>0</v>
      </c>
      <c r="H47" s="44"/>
      <c r="I47" s="44"/>
      <c r="J47" s="44"/>
    </row>
    <row r="48" spans="1:14" ht="99" customHeight="1" x14ac:dyDescent="0.25">
      <c r="A48" s="39" t="s">
        <v>77</v>
      </c>
      <c r="B48" s="40" t="s">
        <v>78</v>
      </c>
      <c r="C48" s="40" t="s">
        <v>4</v>
      </c>
      <c r="D48" s="41" t="s">
        <v>79</v>
      </c>
      <c r="E48" s="106"/>
      <c r="F48" s="42" t="s">
        <v>260</v>
      </c>
      <c r="G48" s="43">
        <f t="shared" si="2"/>
        <v>1883934</v>
      </c>
      <c r="H48" s="56">
        <f>16480400-12250000-2346466</f>
        <v>1883934</v>
      </c>
      <c r="I48" s="57"/>
      <c r="J48" s="57"/>
    </row>
    <row r="49" spans="1:14" ht="99" customHeight="1" x14ac:dyDescent="0.25">
      <c r="A49" s="39" t="s">
        <v>77</v>
      </c>
      <c r="B49" s="40" t="s">
        <v>78</v>
      </c>
      <c r="C49" s="40" t="s">
        <v>4</v>
      </c>
      <c r="D49" s="41" t="s">
        <v>79</v>
      </c>
      <c r="E49" s="46" t="s">
        <v>297</v>
      </c>
      <c r="F49" s="42" t="s">
        <v>311</v>
      </c>
      <c r="G49" s="43">
        <f t="shared" si="2"/>
        <v>15247466</v>
      </c>
      <c r="H49" s="56">
        <f>12250000+1446466+1551000</f>
        <v>15247466</v>
      </c>
      <c r="I49" s="57"/>
      <c r="J49" s="57"/>
    </row>
    <row r="50" spans="1:14" ht="51" customHeight="1" x14ac:dyDescent="0.25">
      <c r="A50" s="39" t="s">
        <v>101</v>
      </c>
      <c r="B50" s="40" t="s">
        <v>102</v>
      </c>
      <c r="C50" s="40" t="s">
        <v>4</v>
      </c>
      <c r="D50" s="41" t="s">
        <v>103</v>
      </c>
      <c r="E50" s="46" t="s">
        <v>298</v>
      </c>
      <c r="F50" s="42" t="s">
        <v>312</v>
      </c>
      <c r="G50" s="43">
        <f t="shared" si="2"/>
        <v>4036000</v>
      </c>
      <c r="H50" s="56">
        <v>4036000</v>
      </c>
      <c r="I50" s="57"/>
      <c r="J50" s="57"/>
    </row>
    <row r="51" spans="1:14" s="9" customFormat="1" ht="51" customHeight="1" x14ac:dyDescent="0.25">
      <c r="A51" s="1" t="s">
        <v>101</v>
      </c>
      <c r="B51" s="2" t="s">
        <v>102</v>
      </c>
      <c r="C51" s="2" t="s">
        <v>4</v>
      </c>
      <c r="D51" s="3" t="s">
        <v>103</v>
      </c>
      <c r="E51" s="12" t="s">
        <v>301</v>
      </c>
      <c r="F51" s="5" t="s">
        <v>322</v>
      </c>
      <c r="G51" s="6">
        <f t="shared" si="2"/>
        <v>19800000</v>
      </c>
      <c r="H51" s="10">
        <f>30000000-6000000-4200000</f>
        <v>19800000</v>
      </c>
      <c r="I51" s="11"/>
      <c r="J51" s="11"/>
      <c r="K51" s="8"/>
      <c r="L51" s="8"/>
      <c r="M51" s="8"/>
      <c r="N51" s="8"/>
    </row>
    <row r="52" spans="1:14" s="9" customFormat="1" ht="112.5" customHeight="1" x14ac:dyDescent="0.25">
      <c r="A52" s="1" t="s">
        <v>107</v>
      </c>
      <c r="B52" s="2" t="s">
        <v>22</v>
      </c>
      <c r="C52" s="2" t="s">
        <v>7</v>
      </c>
      <c r="D52" s="3" t="s">
        <v>108</v>
      </c>
      <c r="E52" s="4" t="s">
        <v>296</v>
      </c>
      <c r="F52" s="5" t="s">
        <v>261</v>
      </c>
      <c r="G52" s="6">
        <f t="shared" si="2"/>
        <v>4300000</v>
      </c>
      <c r="H52" s="10">
        <f>100000+4200000</f>
        <v>4300000</v>
      </c>
      <c r="I52" s="11"/>
      <c r="J52" s="11"/>
      <c r="K52" s="8"/>
      <c r="L52" s="8"/>
      <c r="M52" s="8"/>
      <c r="N52" s="8"/>
    </row>
    <row r="53" spans="1:14" ht="64.5" customHeight="1" x14ac:dyDescent="0.25">
      <c r="A53" s="32" t="s">
        <v>126</v>
      </c>
      <c r="B53" s="58"/>
      <c r="C53" s="58"/>
      <c r="D53" s="34" t="s">
        <v>127</v>
      </c>
      <c r="E53" s="54"/>
      <c r="F53" s="46"/>
      <c r="G53" s="37">
        <f>H53+I53</f>
        <v>427350</v>
      </c>
      <c r="H53" s="59">
        <f>H54+H56+H55+H57</f>
        <v>427350</v>
      </c>
      <c r="I53" s="59">
        <f>I54+I56+I55+I57</f>
        <v>0</v>
      </c>
      <c r="J53" s="59">
        <f>J54+J56+J55+J57</f>
        <v>0</v>
      </c>
    </row>
    <row r="54" spans="1:14" ht="42.75" customHeight="1" x14ac:dyDescent="0.25">
      <c r="A54" s="39" t="s">
        <v>128</v>
      </c>
      <c r="B54" s="50" t="s">
        <v>129</v>
      </c>
      <c r="C54" s="40" t="s">
        <v>130</v>
      </c>
      <c r="D54" s="41" t="s">
        <v>131</v>
      </c>
      <c r="E54" s="55" t="s">
        <v>302</v>
      </c>
      <c r="F54" s="42" t="s">
        <v>318</v>
      </c>
      <c r="G54" s="43">
        <f t="shared" si="2"/>
        <v>282950</v>
      </c>
      <c r="H54" s="56">
        <f>9600+273350</f>
        <v>282950</v>
      </c>
      <c r="I54" s="57"/>
      <c r="J54" s="57"/>
    </row>
    <row r="55" spans="1:14" ht="58.5" hidden="1" customHeight="1" x14ac:dyDescent="0.25">
      <c r="A55" s="39" t="s">
        <v>210</v>
      </c>
      <c r="B55" s="50" t="s">
        <v>170</v>
      </c>
      <c r="C55" s="40" t="s">
        <v>211</v>
      </c>
      <c r="D55" s="41" t="s">
        <v>189</v>
      </c>
      <c r="E55" s="104" t="s">
        <v>167</v>
      </c>
      <c r="F55" s="42" t="s">
        <v>245</v>
      </c>
      <c r="G55" s="43">
        <f t="shared" si="2"/>
        <v>0</v>
      </c>
      <c r="H55" s="56"/>
      <c r="I55" s="57"/>
      <c r="J55" s="57"/>
    </row>
    <row r="56" spans="1:14" ht="57.75" hidden="1" customHeight="1" x14ac:dyDescent="0.25">
      <c r="A56" s="39" t="s">
        <v>128</v>
      </c>
      <c r="B56" s="50" t="s">
        <v>129</v>
      </c>
      <c r="C56" s="40" t="s">
        <v>130</v>
      </c>
      <c r="D56" s="41" t="s">
        <v>131</v>
      </c>
      <c r="E56" s="104"/>
      <c r="F56" s="42" t="s">
        <v>245</v>
      </c>
      <c r="G56" s="43">
        <f t="shared" si="2"/>
        <v>0</v>
      </c>
      <c r="H56" s="56"/>
      <c r="I56" s="57"/>
      <c r="J56" s="57"/>
    </row>
    <row r="57" spans="1:14" ht="57.75" customHeight="1" x14ac:dyDescent="0.25">
      <c r="A57" s="39" t="s">
        <v>128</v>
      </c>
      <c r="B57" s="50" t="s">
        <v>129</v>
      </c>
      <c r="C57" s="40" t="s">
        <v>130</v>
      </c>
      <c r="D57" s="41" t="s">
        <v>131</v>
      </c>
      <c r="E57" s="55" t="s">
        <v>303</v>
      </c>
      <c r="F57" s="42" t="s">
        <v>315</v>
      </c>
      <c r="G57" s="43">
        <f t="shared" si="2"/>
        <v>144400</v>
      </c>
      <c r="H57" s="56">
        <f>144400</f>
        <v>144400</v>
      </c>
      <c r="I57" s="57"/>
      <c r="J57" s="57"/>
    </row>
    <row r="58" spans="1:14" ht="65.25" customHeight="1" x14ac:dyDescent="0.25">
      <c r="A58" s="32" t="s">
        <v>154</v>
      </c>
      <c r="B58" s="50"/>
      <c r="C58" s="40"/>
      <c r="D58" s="60" t="s">
        <v>153</v>
      </c>
      <c r="E58" s="55"/>
      <c r="F58" s="54"/>
      <c r="G58" s="37">
        <f>SUM(G59:G64)</f>
        <v>1678000</v>
      </c>
      <c r="H58" s="37">
        <f>SUM(H59:H64)</f>
        <v>1678000</v>
      </c>
      <c r="I58" s="37">
        <f>SUM(I59:I64)</f>
        <v>0</v>
      </c>
      <c r="J58" s="37">
        <f>SUM(J59:J64)</f>
        <v>0</v>
      </c>
    </row>
    <row r="59" spans="1:14" ht="51" hidden="1" customHeight="1" x14ac:dyDescent="0.25">
      <c r="A59" s="39" t="s">
        <v>174</v>
      </c>
      <c r="B59" s="50" t="s">
        <v>176</v>
      </c>
      <c r="C59" s="50" t="s">
        <v>177</v>
      </c>
      <c r="D59" s="41" t="s">
        <v>179</v>
      </c>
      <c r="E59" s="102" t="s">
        <v>167</v>
      </c>
      <c r="F59" s="104"/>
      <c r="G59" s="43">
        <f t="shared" ref="G59:G64" si="3">H59+I59</f>
        <v>0</v>
      </c>
      <c r="H59" s="43"/>
      <c r="I59" s="37"/>
      <c r="J59" s="37"/>
    </row>
    <row r="60" spans="1:14" ht="49.5" hidden="1" customHeight="1" x14ac:dyDescent="0.25">
      <c r="A60" s="39" t="s">
        <v>175</v>
      </c>
      <c r="B60" s="40" t="s">
        <v>178</v>
      </c>
      <c r="C60" s="40" t="s">
        <v>177</v>
      </c>
      <c r="D60" s="41" t="s">
        <v>180</v>
      </c>
      <c r="E60" s="102"/>
      <c r="F60" s="104"/>
      <c r="G60" s="43">
        <f t="shared" si="3"/>
        <v>0</v>
      </c>
      <c r="H60" s="43"/>
      <c r="I60" s="37"/>
      <c r="J60" s="37"/>
    </row>
    <row r="61" spans="1:14" ht="42.75" customHeight="1" x14ac:dyDescent="0.25">
      <c r="A61" s="39" t="s">
        <v>225</v>
      </c>
      <c r="B61" s="50" t="s">
        <v>226</v>
      </c>
      <c r="C61" s="62">
        <v>1040</v>
      </c>
      <c r="D61" s="51" t="s">
        <v>227</v>
      </c>
      <c r="E61" s="55" t="s">
        <v>304</v>
      </c>
      <c r="F61" s="42" t="s">
        <v>262</v>
      </c>
      <c r="G61" s="43">
        <f t="shared" si="3"/>
        <v>200000</v>
      </c>
      <c r="H61" s="56">
        <v>200000</v>
      </c>
      <c r="I61" s="57"/>
      <c r="J61" s="57"/>
    </row>
    <row r="62" spans="1:14" s="9" customFormat="1" ht="44.25" customHeight="1" x14ac:dyDescent="0.25">
      <c r="A62" s="1" t="s">
        <v>225</v>
      </c>
      <c r="B62" s="2" t="s">
        <v>226</v>
      </c>
      <c r="C62" s="2" t="s">
        <v>130</v>
      </c>
      <c r="D62" s="3" t="s">
        <v>227</v>
      </c>
      <c r="E62" s="4" t="s">
        <v>305</v>
      </c>
      <c r="F62" s="5" t="s">
        <v>263</v>
      </c>
      <c r="G62" s="6">
        <f>H62+I62</f>
        <v>1280000</v>
      </c>
      <c r="H62" s="10">
        <f>800000+480000</f>
        <v>1280000</v>
      </c>
      <c r="I62" s="93"/>
      <c r="J62" s="93"/>
      <c r="K62" s="8"/>
      <c r="L62" s="8"/>
      <c r="M62" s="8"/>
      <c r="N62" s="8"/>
    </row>
    <row r="63" spans="1:14" ht="50.25" customHeight="1" x14ac:dyDescent="0.25">
      <c r="A63" s="39" t="s">
        <v>155</v>
      </c>
      <c r="B63" s="50" t="s">
        <v>157</v>
      </c>
      <c r="C63" s="62">
        <v>829</v>
      </c>
      <c r="D63" s="51" t="s">
        <v>158</v>
      </c>
      <c r="E63" s="55" t="s">
        <v>156</v>
      </c>
      <c r="F63" s="42" t="s">
        <v>336</v>
      </c>
      <c r="G63" s="43">
        <f t="shared" si="3"/>
        <v>50000</v>
      </c>
      <c r="H63" s="56">
        <v>50000</v>
      </c>
      <c r="I63" s="57"/>
      <c r="J63" s="57"/>
    </row>
    <row r="64" spans="1:14" s="9" customFormat="1" ht="50.25" customHeight="1" x14ac:dyDescent="0.25">
      <c r="A64" s="1" t="s">
        <v>155</v>
      </c>
      <c r="B64" s="89" t="s">
        <v>157</v>
      </c>
      <c r="C64" s="90">
        <v>829</v>
      </c>
      <c r="D64" s="87" t="s">
        <v>158</v>
      </c>
      <c r="E64" s="88" t="s">
        <v>306</v>
      </c>
      <c r="F64" s="5" t="s">
        <v>264</v>
      </c>
      <c r="G64" s="6">
        <f t="shared" si="3"/>
        <v>148000</v>
      </c>
      <c r="H64" s="10">
        <f>500000-480000+128000</f>
        <v>148000</v>
      </c>
      <c r="I64" s="11"/>
      <c r="J64" s="11"/>
      <c r="K64" s="8"/>
      <c r="L64" s="8"/>
      <c r="M64" s="8"/>
      <c r="N64" s="8"/>
    </row>
    <row r="65" spans="1:14" ht="64.5" customHeight="1" x14ac:dyDescent="0.25">
      <c r="A65" s="32" t="s">
        <v>187</v>
      </c>
      <c r="B65" s="63"/>
      <c r="C65" s="64"/>
      <c r="D65" s="65" t="s">
        <v>186</v>
      </c>
      <c r="E65" s="55"/>
      <c r="F65" s="54"/>
      <c r="G65" s="59">
        <f>SUM(G66:G72)</f>
        <v>1000000</v>
      </c>
      <c r="H65" s="59">
        <f>SUM(H66:H72)</f>
        <v>1000000</v>
      </c>
      <c r="I65" s="59">
        <f>SUM(I66:I72)</f>
        <v>0</v>
      </c>
      <c r="J65" s="59">
        <f>SUM(J66:J72)</f>
        <v>0</v>
      </c>
    </row>
    <row r="66" spans="1:14" ht="67.5" hidden="1" customHeight="1" x14ac:dyDescent="0.25">
      <c r="A66" s="39" t="s">
        <v>188</v>
      </c>
      <c r="B66" s="40" t="s">
        <v>170</v>
      </c>
      <c r="C66" s="40" t="s">
        <v>171</v>
      </c>
      <c r="D66" s="51" t="s">
        <v>189</v>
      </c>
      <c r="E66" s="102" t="s">
        <v>167</v>
      </c>
      <c r="F66" s="104"/>
      <c r="G66" s="43">
        <f t="shared" ref="G66:G72" si="4">H66+I66</f>
        <v>0</v>
      </c>
      <c r="H66" s="56"/>
      <c r="I66" s="56"/>
      <c r="J66" s="56"/>
    </row>
    <row r="67" spans="1:14" ht="60.75" hidden="1" customHeight="1" x14ac:dyDescent="0.25">
      <c r="A67" s="39">
        <v>1115031</v>
      </c>
      <c r="B67" s="50" t="s">
        <v>190</v>
      </c>
      <c r="C67" s="50" t="s">
        <v>191</v>
      </c>
      <c r="D67" s="51" t="s">
        <v>196</v>
      </c>
      <c r="E67" s="102"/>
      <c r="F67" s="104"/>
      <c r="G67" s="43">
        <f t="shared" si="4"/>
        <v>0</v>
      </c>
      <c r="H67" s="56"/>
      <c r="I67" s="56"/>
      <c r="J67" s="56"/>
    </row>
    <row r="68" spans="1:14" ht="80.25" hidden="1" customHeight="1" x14ac:dyDescent="0.25">
      <c r="A68" s="39" t="s">
        <v>192</v>
      </c>
      <c r="B68" s="50" t="s">
        <v>193</v>
      </c>
      <c r="C68" s="50" t="s">
        <v>191</v>
      </c>
      <c r="D68" s="51" t="s">
        <v>197</v>
      </c>
      <c r="E68" s="102"/>
      <c r="F68" s="104"/>
      <c r="G68" s="43">
        <f t="shared" si="4"/>
        <v>0</v>
      </c>
      <c r="H68" s="56"/>
      <c r="I68" s="56"/>
      <c r="J68" s="56"/>
    </row>
    <row r="69" spans="1:14" ht="42.75" hidden="1" customHeight="1" x14ac:dyDescent="0.25">
      <c r="A69" s="39" t="s">
        <v>194</v>
      </c>
      <c r="B69" s="50" t="s">
        <v>195</v>
      </c>
      <c r="C69" s="50" t="s">
        <v>191</v>
      </c>
      <c r="D69" s="51" t="s">
        <v>198</v>
      </c>
      <c r="E69" s="102"/>
      <c r="F69" s="104"/>
      <c r="G69" s="43">
        <f t="shared" si="4"/>
        <v>0</v>
      </c>
      <c r="H69" s="56"/>
      <c r="I69" s="56"/>
      <c r="J69" s="56"/>
    </row>
    <row r="70" spans="1:14" s="9" customFormat="1" ht="36" x14ac:dyDescent="0.25">
      <c r="A70" s="1">
        <v>1115011</v>
      </c>
      <c r="B70" s="86" t="s">
        <v>199</v>
      </c>
      <c r="C70" s="86" t="s">
        <v>191</v>
      </c>
      <c r="D70" s="3" t="s">
        <v>201</v>
      </c>
      <c r="E70" s="102" t="s">
        <v>307</v>
      </c>
      <c r="F70" s="107" t="s">
        <v>265</v>
      </c>
      <c r="G70" s="6">
        <f>H70+I70</f>
        <v>417000</v>
      </c>
      <c r="H70" s="10">
        <f>150000+57000+210000</f>
        <v>417000</v>
      </c>
      <c r="I70" s="10"/>
      <c r="J70" s="10"/>
      <c r="K70" s="8"/>
      <c r="L70" s="8"/>
      <c r="M70" s="8"/>
      <c r="N70" s="8"/>
    </row>
    <row r="71" spans="1:14" s="9" customFormat="1" ht="42.75" customHeight="1" x14ac:dyDescent="0.25">
      <c r="A71" s="1">
        <v>1115012</v>
      </c>
      <c r="B71" s="86" t="s">
        <v>200</v>
      </c>
      <c r="C71" s="86" t="s">
        <v>191</v>
      </c>
      <c r="D71" s="3" t="s">
        <v>202</v>
      </c>
      <c r="E71" s="102"/>
      <c r="F71" s="108"/>
      <c r="G71" s="6">
        <f t="shared" si="4"/>
        <v>578000</v>
      </c>
      <c r="H71" s="10">
        <f>295000-57000+340000</f>
        <v>578000</v>
      </c>
      <c r="I71" s="10"/>
      <c r="J71" s="10"/>
      <c r="K71" s="8"/>
      <c r="L71" s="8"/>
      <c r="M71" s="8"/>
      <c r="N71" s="8"/>
    </row>
    <row r="72" spans="1:14" ht="54" x14ac:dyDescent="0.25">
      <c r="A72" s="39" t="s">
        <v>229</v>
      </c>
      <c r="B72" s="40" t="s">
        <v>230</v>
      </c>
      <c r="C72" s="40" t="s">
        <v>191</v>
      </c>
      <c r="D72" s="41" t="s">
        <v>231</v>
      </c>
      <c r="E72" s="102"/>
      <c r="F72" s="109"/>
      <c r="G72" s="43">
        <f t="shared" si="4"/>
        <v>5000</v>
      </c>
      <c r="H72" s="57">
        <v>5000</v>
      </c>
      <c r="I72" s="61"/>
      <c r="J72" s="61"/>
    </row>
    <row r="73" spans="1:14" s="16" customFormat="1" ht="90" customHeight="1" x14ac:dyDescent="0.25">
      <c r="A73" s="32" t="s">
        <v>28</v>
      </c>
      <c r="B73" s="66"/>
      <c r="C73" s="66"/>
      <c r="D73" s="34" t="s">
        <v>80</v>
      </c>
      <c r="E73" s="46"/>
      <c r="F73" s="36"/>
      <c r="G73" s="37">
        <f>SUM(G74:G110)</f>
        <v>7471297</v>
      </c>
      <c r="H73" s="37">
        <f>SUM(H74:H110)</f>
        <v>7371297</v>
      </c>
      <c r="I73" s="37">
        <f>SUM(I74:I106)</f>
        <v>100000</v>
      </c>
      <c r="J73" s="37">
        <f>SUM(J74:J106)</f>
        <v>100000</v>
      </c>
      <c r="K73" s="67"/>
      <c r="L73" s="17"/>
      <c r="M73" s="17"/>
      <c r="N73" s="17"/>
    </row>
    <row r="74" spans="1:14" s="16" customFormat="1" ht="48.75" hidden="1" customHeight="1" x14ac:dyDescent="0.25">
      <c r="A74" s="39" t="s">
        <v>67</v>
      </c>
      <c r="B74" s="50" t="s">
        <v>24</v>
      </c>
      <c r="C74" s="50" t="s">
        <v>10</v>
      </c>
      <c r="D74" s="41" t="s">
        <v>25</v>
      </c>
      <c r="E74" s="102" t="s">
        <v>167</v>
      </c>
      <c r="F74" s="98"/>
      <c r="G74" s="43">
        <f>H74+I74</f>
        <v>0</v>
      </c>
      <c r="H74" s="56"/>
      <c r="I74" s="56"/>
      <c r="J74" s="56"/>
      <c r="K74" s="17"/>
      <c r="L74" s="17"/>
      <c r="M74" s="17"/>
      <c r="N74" s="17"/>
    </row>
    <row r="75" spans="1:14" s="16" customFormat="1" ht="71.25" hidden="1" customHeight="1" x14ac:dyDescent="0.25">
      <c r="A75" s="39" t="s">
        <v>59</v>
      </c>
      <c r="B75" s="50" t="s">
        <v>26</v>
      </c>
      <c r="C75" s="40" t="s">
        <v>11</v>
      </c>
      <c r="D75" s="41" t="s">
        <v>27</v>
      </c>
      <c r="E75" s="102"/>
      <c r="F75" s="98"/>
      <c r="G75" s="43">
        <f>H75+I75</f>
        <v>0</v>
      </c>
      <c r="H75" s="56"/>
      <c r="I75" s="56"/>
      <c r="J75" s="56"/>
      <c r="K75" s="17"/>
      <c r="L75" s="17"/>
      <c r="M75" s="17"/>
      <c r="N75" s="17"/>
    </row>
    <row r="76" spans="1:14" s="16" customFormat="1" ht="33" hidden="1" customHeight="1" x14ac:dyDescent="0.25">
      <c r="A76" s="39" t="s">
        <v>109</v>
      </c>
      <c r="B76" s="68" t="s">
        <v>110</v>
      </c>
      <c r="C76" s="68" t="s">
        <v>111</v>
      </c>
      <c r="D76" s="41" t="s">
        <v>112</v>
      </c>
      <c r="E76" s="54" t="s">
        <v>56</v>
      </c>
      <c r="F76" s="46"/>
      <c r="G76" s="43">
        <f t="shared" ref="G76:G107" si="5">H76+I76</f>
        <v>0</v>
      </c>
      <c r="H76" s="56"/>
      <c r="I76" s="56"/>
      <c r="J76" s="56"/>
      <c r="K76" s="17"/>
      <c r="L76" s="17"/>
      <c r="M76" s="17"/>
      <c r="N76" s="17"/>
    </row>
    <row r="77" spans="1:14" s="16" customFormat="1" ht="36" hidden="1" x14ac:dyDescent="0.25">
      <c r="A77" s="39" t="s">
        <v>81</v>
      </c>
      <c r="B77" s="50" t="s">
        <v>82</v>
      </c>
      <c r="C77" s="50" t="s">
        <v>12</v>
      </c>
      <c r="D77" s="41" t="s">
        <v>83</v>
      </c>
      <c r="E77" s="54" t="s">
        <v>57</v>
      </c>
      <c r="F77" s="42"/>
      <c r="G77" s="43">
        <f t="shared" si="5"/>
        <v>0</v>
      </c>
      <c r="H77" s="56"/>
      <c r="I77" s="56"/>
      <c r="J77" s="56"/>
      <c r="K77" s="17"/>
      <c r="L77" s="17"/>
      <c r="M77" s="17"/>
      <c r="N77" s="17"/>
    </row>
    <row r="78" spans="1:14" s="16" customFormat="1" ht="36" hidden="1" x14ac:dyDescent="0.25">
      <c r="A78" s="39" t="s">
        <v>39</v>
      </c>
      <c r="B78" s="40" t="s">
        <v>40</v>
      </c>
      <c r="C78" s="40" t="s">
        <v>41</v>
      </c>
      <c r="D78" s="41" t="s">
        <v>42</v>
      </c>
      <c r="E78" s="54" t="s">
        <v>58</v>
      </c>
      <c r="F78" s="46"/>
      <c r="G78" s="43">
        <f t="shared" si="5"/>
        <v>0</v>
      </c>
      <c r="H78" s="56"/>
      <c r="I78" s="56"/>
      <c r="J78" s="56"/>
      <c r="K78" s="17"/>
      <c r="L78" s="17"/>
      <c r="M78" s="17"/>
      <c r="N78" s="17"/>
    </row>
    <row r="79" spans="1:14" s="16" customFormat="1" ht="36" hidden="1" x14ac:dyDescent="0.25">
      <c r="A79" s="39" t="s">
        <v>29</v>
      </c>
      <c r="B79" s="40" t="s">
        <v>17</v>
      </c>
      <c r="C79" s="40" t="s">
        <v>13</v>
      </c>
      <c r="D79" s="41" t="s">
        <v>18</v>
      </c>
      <c r="E79" s="54" t="s">
        <v>57</v>
      </c>
      <c r="F79" s="46"/>
      <c r="G79" s="43">
        <f t="shared" si="5"/>
        <v>0</v>
      </c>
      <c r="H79" s="56"/>
      <c r="I79" s="56"/>
      <c r="J79" s="56"/>
      <c r="K79" s="17"/>
      <c r="L79" s="17"/>
      <c r="M79" s="17"/>
      <c r="N79" s="17"/>
    </row>
    <row r="80" spans="1:14" s="16" customFormat="1" ht="54" hidden="1" x14ac:dyDescent="0.25">
      <c r="A80" s="39" t="s">
        <v>30</v>
      </c>
      <c r="B80" s="40" t="s">
        <v>31</v>
      </c>
      <c r="C80" s="40" t="s">
        <v>43</v>
      </c>
      <c r="D80" s="35" t="s">
        <v>32</v>
      </c>
      <c r="E80" s="54" t="s">
        <v>58</v>
      </c>
      <c r="F80" s="46"/>
      <c r="G80" s="43">
        <f t="shared" si="5"/>
        <v>0</v>
      </c>
      <c r="H80" s="56"/>
      <c r="I80" s="56"/>
      <c r="J80" s="56"/>
      <c r="K80" s="17"/>
      <c r="L80" s="17"/>
      <c r="M80" s="17"/>
      <c r="N80" s="17"/>
    </row>
    <row r="81" spans="1:14" s="16" customFormat="1" ht="36" hidden="1" x14ac:dyDescent="0.25">
      <c r="A81" s="39" t="s">
        <v>29</v>
      </c>
      <c r="B81" s="40" t="s">
        <v>17</v>
      </c>
      <c r="C81" s="40" t="s">
        <v>13</v>
      </c>
      <c r="D81" s="41" t="s">
        <v>18</v>
      </c>
      <c r="E81" s="54" t="s">
        <v>58</v>
      </c>
      <c r="F81" s="46"/>
      <c r="G81" s="43">
        <f t="shared" si="5"/>
        <v>0</v>
      </c>
      <c r="H81" s="56"/>
      <c r="I81" s="56"/>
      <c r="J81" s="56"/>
      <c r="K81" s="17"/>
      <c r="L81" s="17"/>
      <c r="M81" s="17"/>
      <c r="N81" s="17"/>
    </row>
    <row r="82" spans="1:14" s="16" customFormat="1" ht="72" hidden="1" x14ac:dyDescent="0.25">
      <c r="A82" s="39" t="s">
        <v>148</v>
      </c>
      <c r="B82" s="40" t="s">
        <v>149</v>
      </c>
      <c r="C82" s="40" t="s">
        <v>10</v>
      </c>
      <c r="D82" s="41" t="s">
        <v>150</v>
      </c>
      <c r="E82" s="54" t="s">
        <v>151</v>
      </c>
      <c r="F82" s="46"/>
      <c r="G82" s="43">
        <f t="shared" si="5"/>
        <v>0</v>
      </c>
      <c r="H82" s="44"/>
      <c r="I82" s="56"/>
      <c r="J82" s="56"/>
      <c r="K82" s="17"/>
      <c r="L82" s="17"/>
      <c r="M82" s="17"/>
      <c r="N82" s="17"/>
    </row>
    <row r="83" spans="1:14" s="16" customFormat="1" ht="123" customHeight="1" x14ac:dyDescent="0.25">
      <c r="A83" s="39" t="s">
        <v>148</v>
      </c>
      <c r="B83" s="40" t="s">
        <v>149</v>
      </c>
      <c r="C83" s="40" t="s">
        <v>10</v>
      </c>
      <c r="D83" s="41" t="s">
        <v>150</v>
      </c>
      <c r="E83" s="69" t="s">
        <v>216</v>
      </c>
      <c r="F83" s="42" t="s">
        <v>266</v>
      </c>
      <c r="G83" s="43">
        <f t="shared" si="5"/>
        <v>1067592</v>
      </c>
      <c r="H83" s="44">
        <f>2913000-1113000-732408</f>
        <v>1067592</v>
      </c>
      <c r="I83" s="56"/>
      <c r="J83" s="56"/>
      <c r="K83" s="17"/>
      <c r="L83" s="17"/>
      <c r="M83" s="17"/>
      <c r="N83" s="17"/>
    </row>
    <row r="84" spans="1:14" s="16" customFormat="1" ht="120" customHeight="1" x14ac:dyDescent="0.25">
      <c r="A84" s="39" t="s">
        <v>148</v>
      </c>
      <c r="B84" s="40" t="s">
        <v>149</v>
      </c>
      <c r="C84" s="40" t="s">
        <v>10</v>
      </c>
      <c r="D84" s="41" t="s">
        <v>150</v>
      </c>
      <c r="E84" s="54" t="s">
        <v>181</v>
      </c>
      <c r="F84" s="42" t="s">
        <v>267</v>
      </c>
      <c r="G84" s="43">
        <f t="shared" si="5"/>
        <v>788808</v>
      </c>
      <c r="H84" s="44">
        <f>1100000-311192</f>
        <v>788808</v>
      </c>
      <c r="I84" s="56"/>
      <c r="J84" s="56"/>
      <c r="K84" s="17"/>
      <c r="L84" s="17"/>
      <c r="M84" s="17"/>
      <c r="N84" s="17"/>
    </row>
    <row r="85" spans="1:14" s="16" customFormat="1" ht="72" x14ac:dyDescent="0.25">
      <c r="A85" s="39" t="s">
        <v>148</v>
      </c>
      <c r="B85" s="40" t="s">
        <v>149</v>
      </c>
      <c r="C85" s="40" t="s">
        <v>10</v>
      </c>
      <c r="D85" s="41" t="s">
        <v>150</v>
      </c>
      <c r="E85" s="54" t="s">
        <v>182</v>
      </c>
      <c r="F85" s="42" t="s">
        <v>268</v>
      </c>
      <c r="G85" s="43">
        <f t="shared" si="5"/>
        <v>419897</v>
      </c>
      <c r="H85" s="44">
        <f>2200000-1780103</f>
        <v>419897</v>
      </c>
      <c r="I85" s="56"/>
      <c r="J85" s="56"/>
      <c r="K85" s="17"/>
      <c r="L85" s="17"/>
      <c r="M85" s="17"/>
      <c r="N85" s="17"/>
    </row>
    <row r="86" spans="1:14" s="14" customFormat="1" ht="90" x14ac:dyDescent="0.25">
      <c r="A86" s="1" t="s">
        <v>148</v>
      </c>
      <c r="B86" s="2" t="s">
        <v>149</v>
      </c>
      <c r="C86" s="2" t="s">
        <v>10</v>
      </c>
      <c r="D86" s="3" t="s">
        <v>150</v>
      </c>
      <c r="E86" s="13" t="s">
        <v>183</v>
      </c>
      <c r="F86" s="5" t="s">
        <v>269</v>
      </c>
      <c r="G86" s="6">
        <f t="shared" si="5"/>
        <v>3300000</v>
      </c>
      <c r="H86" s="7">
        <f>1600000+800000+927200-27200</f>
        <v>3300000</v>
      </c>
      <c r="I86" s="10"/>
      <c r="J86" s="10"/>
      <c r="K86" s="8"/>
      <c r="L86" s="8"/>
      <c r="M86" s="8"/>
      <c r="N86" s="8"/>
    </row>
    <row r="87" spans="1:14" s="16" customFormat="1" ht="96.75" customHeight="1" x14ac:dyDescent="0.25">
      <c r="A87" s="39" t="s">
        <v>148</v>
      </c>
      <c r="B87" s="40" t="s">
        <v>149</v>
      </c>
      <c r="C87" s="40" t="s">
        <v>10</v>
      </c>
      <c r="D87" s="41" t="s">
        <v>150</v>
      </c>
      <c r="E87" s="54" t="s">
        <v>184</v>
      </c>
      <c r="F87" s="42" t="s">
        <v>270</v>
      </c>
      <c r="G87" s="43">
        <f t="shared" si="5"/>
        <v>1795000</v>
      </c>
      <c r="H87" s="44">
        <f>1300000+495000</f>
        <v>1795000</v>
      </c>
      <c r="I87" s="56"/>
      <c r="J87" s="56"/>
      <c r="K87" s="17"/>
      <c r="L87" s="17"/>
      <c r="M87" s="17"/>
      <c r="N87" s="17"/>
    </row>
    <row r="88" spans="1:14" s="16" customFormat="1" ht="18" hidden="1" x14ac:dyDescent="0.25">
      <c r="A88" s="39" t="s">
        <v>67</v>
      </c>
      <c r="B88" s="40" t="s">
        <v>24</v>
      </c>
      <c r="C88" s="40" t="s">
        <v>10</v>
      </c>
      <c r="D88" s="52" t="s">
        <v>25</v>
      </c>
      <c r="E88" s="35" t="s">
        <v>55</v>
      </c>
      <c r="F88" s="42"/>
      <c r="G88" s="43">
        <f t="shared" si="5"/>
        <v>0</v>
      </c>
      <c r="H88" s="44"/>
      <c r="I88" s="44"/>
      <c r="J88" s="56"/>
      <c r="K88" s="17"/>
      <c r="L88" s="17"/>
      <c r="M88" s="17"/>
      <c r="N88" s="17"/>
    </row>
    <row r="89" spans="1:14" s="16" customFormat="1" ht="54" hidden="1" x14ac:dyDescent="0.25">
      <c r="A89" s="39" t="s">
        <v>67</v>
      </c>
      <c r="B89" s="40" t="s">
        <v>24</v>
      </c>
      <c r="C89" s="40" t="s">
        <v>10</v>
      </c>
      <c r="D89" s="52" t="s">
        <v>25</v>
      </c>
      <c r="E89" s="35" t="s">
        <v>97</v>
      </c>
      <c r="F89" s="42"/>
      <c r="G89" s="43">
        <f t="shared" si="5"/>
        <v>0</v>
      </c>
      <c r="H89" s="44"/>
      <c r="I89" s="56"/>
      <c r="J89" s="56"/>
      <c r="K89" s="17"/>
      <c r="L89" s="17"/>
      <c r="M89" s="17"/>
      <c r="N89" s="17"/>
    </row>
    <row r="90" spans="1:14" s="16" customFormat="1" ht="72" hidden="1" x14ac:dyDescent="0.25">
      <c r="A90" s="39" t="s">
        <v>67</v>
      </c>
      <c r="B90" s="40" t="s">
        <v>24</v>
      </c>
      <c r="C90" s="40" t="s">
        <v>10</v>
      </c>
      <c r="D90" s="52" t="s">
        <v>25</v>
      </c>
      <c r="E90" s="35" t="s">
        <v>98</v>
      </c>
      <c r="F90" s="42"/>
      <c r="G90" s="43">
        <f t="shared" si="5"/>
        <v>0</v>
      </c>
      <c r="H90" s="44"/>
      <c r="I90" s="56"/>
      <c r="J90" s="56"/>
      <c r="K90" s="17"/>
      <c r="L90" s="17"/>
      <c r="M90" s="17"/>
      <c r="N90" s="17"/>
    </row>
    <row r="91" spans="1:14" s="16" customFormat="1" ht="36" hidden="1" x14ac:dyDescent="0.25">
      <c r="A91" s="39" t="s">
        <v>67</v>
      </c>
      <c r="B91" s="40" t="s">
        <v>24</v>
      </c>
      <c r="C91" s="40" t="s">
        <v>10</v>
      </c>
      <c r="D91" s="52" t="s">
        <v>25</v>
      </c>
      <c r="E91" s="35" t="s">
        <v>113</v>
      </c>
      <c r="F91" s="42"/>
      <c r="G91" s="43">
        <f t="shared" si="5"/>
        <v>0</v>
      </c>
      <c r="H91" s="44"/>
      <c r="I91" s="56"/>
      <c r="J91" s="56"/>
      <c r="K91" s="17"/>
      <c r="L91" s="17"/>
      <c r="M91" s="17"/>
      <c r="N91" s="17"/>
    </row>
    <row r="92" spans="1:14" s="16" customFormat="1" ht="36" hidden="1" x14ac:dyDescent="0.25">
      <c r="A92" s="39" t="s">
        <v>33</v>
      </c>
      <c r="B92" s="40" t="s">
        <v>15</v>
      </c>
      <c r="C92" s="40" t="s">
        <v>34</v>
      </c>
      <c r="D92" s="45" t="s">
        <v>35</v>
      </c>
      <c r="E92" s="54" t="s">
        <v>57</v>
      </c>
      <c r="F92" s="42"/>
      <c r="G92" s="43">
        <f t="shared" si="5"/>
        <v>0</v>
      </c>
      <c r="H92" s="56"/>
      <c r="I92" s="56"/>
      <c r="J92" s="56"/>
      <c r="K92" s="17"/>
      <c r="L92" s="17"/>
      <c r="M92" s="17"/>
      <c r="N92" s="17"/>
    </row>
    <row r="93" spans="1:14" s="16" customFormat="1" ht="36" hidden="1" x14ac:dyDescent="0.25">
      <c r="A93" s="39" t="s">
        <v>33</v>
      </c>
      <c r="B93" s="40" t="s">
        <v>15</v>
      </c>
      <c r="C93" s="40" t="s">
        <v>34</v>
      </c>
      <c r="D93" s="45" t="s">
        <v>35</v>
      </c>
      <c r="E93" s="54" t="s">
        <v>96</v>
      </c>
      <c r="F93" s="46"/>
      <c r="G93" s="43">
        <f t="shared" si="5"/>
        <v>0</v>
      </c>
      <c r="H93" s="56"/>
      <c r="I93" s="56"/>
      <c r="J93" s="56"/>
      <c r="K93" s="17"/>
      <c r="L93" s="17"/>
      <c r="M93" s="17"/>
      <c r="N93" s="17"/>
    </row>
    <row r="94" spans="1:14" s="16" customFormat="1" ht="36" hidden="1" x14ac:dyDescent="0.25">
      <c r="A94" s="39" t="s">
        <v>135</v>
      </c>
      <c r="B94" s="40" t="s">
        <v>136</v>
      </c>
      <c r="C94" s="40" t="s">
        <v>34</v>
      </c>
      <c r="D94" s="45" t="s">
        <v>137</v>
      </c>
      <c r="E94" s="54" t="s">
        <v>57</v>
      </c>
      <c r="F94" s="46"/>
      <c r="G94" s="43">
        <f t="shared" si="5"/>
        <v>0</v>
      </c>
      <c r="H94" s="56">
        <v>0</v>
      </c>
      <c r="I94" s="56">
        <v>0</v>
      </c>
      <c r="J94" s="56">
        <v>0</v>
      </c>
      <c r="K94" s="17"/>
      <c r="L94" s="17"/>
      <c r="M94" s="17"/>
      <c r="N94" s="17"/>
    </row>
    <row r="95" spans="1:14" s="16" customFormat="1" ht="54" hidden="1" x14ac:dyDescent="0.25">
      <c r="A95" s="39" t="s">
        <v>60</v>
      </c>
      <c r="B95" s="40" t="s">
        <v>63</v>
      </c>
      <c r="C95" s="40" t="s">
        <v>34</v>
      </c>
      <c r="D95" s="45" t="s">
        <v>65</v>
      </c>
      <c r="E95" s="54" t="s">
        <v>57</v>
      </c>
      <c r="F95" s="42"/>
      <c r="G95" s="43">
        <f t="shared" si="5"/>
        <v>0</v>
      </c>
      <c r="H95" s="56"/>
      <c r="I95" s="56"/>
      <c r="J95" s="56"/>
      <c r="K95" s="17"/>
      <c r="L95" s="17"/>
      <c r="M95" s="17"/>
      <c r="N95" s="17"/>
    </row>
    <row r="96" spans="1:14" s="16" customFormat="1" ht="54" hidden="1" x14ac:dyDescent="0.25">
      <c r="A96" s="39" t="s">
        <v>60</v>
      </c>
      <c r="B96" s="40" t="s">
        <v>63</v>
      </c>
      <c r="C96" s="40" t="s">
        <v>34</v>
      </c>
      <c r="D96" s="45" t="s">
        <v>65</v>
      </c>
      <c r="E96" s="54" t="s">
        <v>96</v>
      </c>
      <c r="F96" s="46"/>
      <c r="G96" s="43">
        <f t="shared" si="5"/>
        <v>0</v>
      </c>
      <c r="H96" s="56"/>
      <c r="I96" s="56"/>
      <c r="J96" s="56"/>
      <c r="K96" s="17"/>
      <c r="L96" s="17"/>
      <c r="M96" s="17"/>
      <c r="N96" s="17"/>
    </row>
    <row r="97" spans="1:14" s="16" customFormat="1" ht="54" hidden="1" x14ac:dyDescent="0.25">
      <c r="A97" s="39" t="s">
        <v>68</v>
      </c>
      <c r="B97" s="40" t="s">
        <v>69</v>
      </c>
      <c r="C97" s="40" t="s">
        <v>7</v>
      </c>
      <c r="D97" s="41" t="s">
        <v>70</v>
      </c>
      <c r="E97" s="54" t="s">
        <v>56</v>
      </c>
      <c r="F97" s="46"/>
      <c r="G97" s="43">
        <f t="shared" si="5"/>
        <v>0</v>
      </c>
      <c r="H97" s="56"/>
      <c r="I97" s="56"/>
      <c r="J97" s="56"/>
      <c r="K97" s="17"/>
      <c r="L97" s="17"/>
      <c r="M97" s="17"/>
      <c r="N97" s="17"/>
    </row>
    <row r="98" spans="1:14" s="16" customFormat="1" ht="54" hidden="1" x14ac:dyDescent="0.25">
      <c r="A98" s="39" t="s">
        <v>84</v>
      </c>
      <c r="B98" s="40" t="s">
        <v>85</v>
      </c>
      <c r="C98" s="40" t="s">
        <v>7</v>
      </c>
      <c r="D98" s="41" t="s">
        <v>86</v>
      </c>
      <c r="E98" s="54" t="s">
        <v>57</v>
      </c>
      <c r="F98" s="42"/>
      <c r="G98" s="43">
        <f t="shared" si="5"/>
        <v>0</v>
      </c>
      <c r="H98" s="56"/>
      <c r="I98" s="56"/>
      <c r="J98" s="56"/>
      <c r="K98" s="17"/>
      <c r="L98" s="17"/>
      <c r="M98" s="17"/>
      <c r="N98" s="17"/>
    </row>
    <row r="99" spans="1:14" s="16" customFormat="1" ht="36" hidden="1" x14ac:dyDescent="0.25">
      <c r="A99" s="39" t="s">
        <v>61</v>
      </c>
      <c r="B99" s="40" t="s">
        <v>64</v>
      </c>
      <c r="C99" s="40" t="s">
        <v>7</v>
      </c>
      <c r="D99" s="45" t="s">
        <v>66</v>
      </c>
      <c r="E99" s="54" t="s">
        <v>56</v>
      </c>
      <c r="F99" s="46"/>
      <c r="G99" s="43">
        <f t="shared" si="5"/>
        <v>0</v>
      </c>
      <c r="H99" s="56"/>
      <c r="I99" s="56"/>
      <c r="J99" s="56"/>
      <c r="K99" s="17"/>
      <c r="L99" s="17"/>
      <c r="M99" s="17"/>
      <c r="N99" s="17"/>
    </row>
    <row r="100" spans="1:14" s="16" customFormat="1" ht="54" hidden="1" x14ac:dyDescent="0.25">
      <c r="A100" s="39" t="s">
        <v>59</v>
      </c>
      <c r="B100" s="50" t="s">
        <v>26</v>
      </c>
      <c r="C100" s="40" t="s">
        <v>11</v>
      </c>
      <c r="D100" s="52" t="s">
        <v>27</v>
      </c>
      <c r="E100" s="35" t="s">
        <v>90</v>
      </c>
      <c r="F100" s="42"/>
      <c r="G100" s="43">
        <f t="shared" si="5"/>
        <v>0</v>
      </c>
      <c r="H100" s="44"/>
      <c r="I100" s="44"/>
      <c r="J100" s="56"/>
      <c r="K100" s="17"/>
      <c r="L100" s="17"/>
      <c r="M100" s="17"/>
      <c r="N100" s="17"/>
    </row>
    <row r="101" spans="1:14" s="16" customFormat="1" ht="54" hidden="1" x14ac:dyDescent="0.25">
      <c r="A101" s="39" t="s">
        <v>122</v>
      </c>
      <c r="B101" s="50" t="s">
        <v>123</v>
      </c>
      <c r="C101" s="50" t="s">
        <v>7</v>
      </c>
      <c r="D101" s="41" t="s">
        <v>14</v>
      </c>
      <c r="E101" s="35" t="s">
        <v>124</v>
      </c>
      <c r="F101" s="46"/>
      <c r="G101" s="43">
        <f t="shared" si="5"/>
        <v>0</v>
      </c>
      <c r="H101" s="56"/>
      <c r="I101" s="56"/>
      <c r="J101" s="56"/>
      <c r="K101" s="17"/>
      <c r="L101" s="17"/>
      <c r="M101" s="17"/>
      <c r="N101" s="17"/>
    </row>
    <row r="102" spans="1:14" s="16" customFormat="1" ht="54" hidden="1" x14ac:dyDescent="0.25">
      <c r="A102" s="39" t="s">
        <v>122</v>
      </c>
      <c r="B102" s="50" t="s">
        <v>123</v>
      </c>
      <c r="C102" s="50" t="s">
        <v>7</v>
      </c>
      <c r="D102" s="41" t="s">
        <v>14</v>
      </c>
      <c r="E102" s="54" t="s">
        <v>125</v>
      </c>
      <c r="F102" s="46"/>
      <c r="G102" s="43">
        <f t="shared" si="5"/>
        <v>0</v>
      </c>
      <c r="H102" s="56"/>
      <c r="I102" s="56"/>
      <c r="J102" s="56"/>
      <c r="K102" s="17"/>
      <c r="L102" s="17"/>
      <c r="M102" s="17"/>
      <c r="N102" s="17"/>
    </row>
    <row r="103" spans="1:14" s="16" customFormat="1" ht="72" hidden="1" x14ac:dyDescent="0.25">
      <c r="A103" s="39" t="s">
        <v>122</v>
      </c>
      <c r="B103" s="50" t="s">
        <v>123</v>
      </c>
      <c r="C103" s="50" t="s">
        <v>7</v>
      </c>
      <c r="D103" s="41" t="s">
        <v>14</v>
      </c>
      <c r="E103" s="54" t="s">
        <v>152</v>
      </c>
      <c r="F103" s="46"/>
      <c r="G103" s="43">
        <f t="shared" si="5"/>
        <v>0</v>
      </c>
      <c r="H103" s="56"/>
      <c r="I103" s="56"/>
      <c r="J103" s="56"/>
      <c r="K103" s="17"/>
      <c r="L103" s="17"/>
      <c r="M103" s="17"/>
      <c r="N103" s="17"/>
    </row>
    <row r="104" spans="1:14" s="16" customFormat="1" ht="54" hidden="1" x14ac:dyDescent="0.25">
      <c r="A104" s="39" t="s">
        <v>122</v>
      </c>
      <c r="B104" s="50" t="s">
        <v>123</v>
      </c>
      <c r="C104" s="50" t="s">
        <v>7</v>
      </c>
      <c r="D104" s="41" t="s">
        <v>14</v>
      </c>
      <c r="E104" s="54" t="s">
        <v>220</v>
      </c>
      <c r="F104" s="46"/>
      <c r="G104" s="43">
        <f t="shared" si="5"/>
        <v>0</v>
      </c>
      <c r="H104" s="56"/>
      <c r="I104" s="56"/>
      <c r="J104" s="56"/>
      <c r="K104" s="17"/>
      <c r="L104" s="17"/>
      <c r="M104" s="17"/>
      <c r="N104" s="17"/>
    </row>
    <row r="105" spans="1:14" s="16" customFormat="1" ht="72" x14ac:dyDescent="0.25">
      <c r="A105" s="39" t="s">
        <v>325</v>
      </c>
      <c r="B105" s="50" t="s">
        <v>326</v>
      </c>
      <c r="C105" s="50" t="s">
        <v>327</v>
      </c>
      <c r="D105" s="41" t="s">
        <v>328</v>
      </c>
      <c r="E105" s="54" t="s">
        <v>329</v>
      </c>
      <c r="F105" s="46" t="s">
        <v>330</v>
      </c>
      <c r="G105" s="43">
        <f t="shared" si="5"/>
        <v>100000</v>
      </c>
      <c r="H105" s="56"/>
      <c r="I105" s="56">
        <v>100000</v>
      </c>
      <c r="J105" s="56">
        <v>100000</v>
      </c>
      <c r="K105" s="17"/>
      <c r="L105" s="17"/>
      <c r="M105" s="17"/>
      <c r="N105" s="17"/>
    </row>
    <row r="106" spans="1:14" s="16" customFormat="1" ht="54" x14ac:dyDescent="0.25">
      <c r="A106" s="39" t="s">
        <v>122</v>
      </c>
      <c r="B106" s="50" t="s">
        <v>123</v>
      </c>
      <c r="C106" s="50" t="s">
        <v>7</v>
      </c>
      <c r="D106" s="41" t="s">
        <v>14</v>
      </c>
      <c r="E106" s="54" t="s">
        <v>308</v>
      </c>
      <c r="F106" s="42" t="s">
        <v>271</v>
      </c>
      <c r="G106" s="43">
        <f t="shared" si="5"/>
        <v>0</v>
      </c>
      <c r="H106" s="56">
        <v>0</v>
      </c>
      <c r="I106" s="56">
        <v>0</v>
      </c>
      <c r="J106" s="56">
        <v>0</v>
      </c>
      <c r="K106" s="17"/>
      <c r="L106" s="17"/>
      <c r="M106" s="17"/>
      <c r="N106" s="17"/>
    </row>
    <row r="107" spans="1:14" s="16" customFormat="1" ht="36" hidden="1" x14ac:dyDescent="0.25">
      <c r="A107" s="70" t="s">
        <v>62</v>
      </c>
      <c r="B107" s="48" t="s">
        <v>36</v>
      </c>
      <c r="C107" s="48" t="s">
        <v>37</v>
      </c>
      <c r="D107" s="41" t="s">
        <v>38</v>
      </c>
      <c r="E107" s="54" t="s">
        <v>57</v>
      </c>
      <c r="F107" s="36"/>
      <c r="G107" s="43">
        <f t="shared" si="5"/>
        <v>0</v>
      </c>
      <c r="H107" s="56"/>
      <c r="I107" s="56"/>
      <c r="J107" s="56"/>
      <c r="K107" s="17"/>
      <c r="L107" s="17"/>
      <c r="M107" s="17"/>
      <c r="N107" s="17"/>
    </row>
    <row r="108" spans="1:14" ht="54" hidden="1" x14ac:dyDescent="0.25">
      <c r="A108" s="70" t="s">
        <v>71</v>
      </c>
      <c r="B108" s="48" t="s">
        <v>72</v>
      </c>
      <c r="C108" s="48" t="s">
        <v>8</v>
      </c>
      <c r="D108" s="41" t="s">
        <v>73</v>
      </c>
      <c r="E108" s="54" t="s">
        <v>57</v>
      </c>
      <c r="F108" s="36"/>
      <c r="G108" s="43">
        <f>H108+I108</f>
        <v>0</v>
      </c>
      <c r="H108" s="56"/>
      <c r="I108" s="56"/>
      <c r="J108" s="56"/>
    </row>
    <row r="109" spans="1:14" ht="142.5" hidden="1" customHeight="1" x14ac:dyDescent="0.25">
      <c r="A109" s="70" t="s">
        <v>91</v>
      </c>
      <c r="B109" s="71" t="s">
        <v>92</v>
      </c>
      <c r="C109" s="71" t="s">
        <v>16</v>
      </c>
      <c r="D109" s="72" t="s">
        <v>94</v>
      </c>
      <c r="E109" s="55" t="s">
        <v>93</v>
      </c>
      <c r="F109" s="55"/>
      <c r="G109" s="43">
        <f>H109+I109</f>
        <v>0</v>
      </c>
      <c r="H109" s="44">
        <v>0</v>
      </c>
      <c r="I109" s="57"/>
      <c r="J109" s="57"/>
    </row>
    <row r="110" spans="1:14" ht="124.8" hidden="1" x14ac:dyDescent="0.25">
      <c r="A110" s="70" t="s">
        <v>91</v>
      </c>
      <c r="B110" s="71" t="s">
        <v>92</v>
      </c>
      <c r="C110" s="71" t="s">
        <v>16</v>
      </c>
      <c r="D110" s="72" t="s">
        <v>94</v>
      </c>
      <c r="E110" s="55" t="s">
        <v>95</v>
      </c>
      <c r="F110" s="55"/>
      <c r="G110" s="43">
        <f>H110+I110</f>
        <v>0</v>
      </c>
      <c r="H110" s="44"/>
      <c r="I110" s="57"/>
      <c r="J110" s="57"/>
    </row>
    <row r="111" spans="1:14" ht="52.2" hidden="1" x14ac:dyDescent="0.25">
      <c r="A111" s="32" t="s">
        <v>118</v>
      </c>
      <c r="B111" s="66"/>
      <c r="C111" s="66"/>
      <c r="D111" s="60" t="s">
        <v>119</v>
      </c>
      <c r="E111" s="60"/>
      <c r="F111" s="73"/>
      <c r="G111" s="37">
        <f>H111+I111</f>
        <v>0</v>
      </c>
      <c r="H111" s="59">
        <f>H112</f>
        <v>0</v>
      </c>
      <c r="I111" s="59">
        <f>I112</f>
        <v>0</v>
      </c>
      <c r="J111" s="59">
        <f>J112</f>
        <v>0</v>
      </c>
    </row>
    <row r="112" spans="1:14" ht="118.5" hidden="1" customHeight="1" x14ac:dyDescent="0.25">
      <c r="A112" s="39" t="s">
        <v>120</v>
      </c>
      <c r="B112" s="68" t="s">
        <v>22</v>
      </c>
      <c r="C112" s="68" t="s">
        <v>7</v>
      </c>
      <c r="D112" s="41" t="s">
        <v>23</v>
      </c>
      <c r="E112" s="35" t="s">
        <v>121</v>
      </c>
      <c r="F112" s="46"/>
      <c r="G112" s="43">
        <f>H112+I112</f>
        <v>0</v>
      </c>
      <c r="H112" s="44"/>
      <c r="I112" s="57"/>
      <c r="J112" s="57"/>
    </row>
    <row r="113" spans="1:10" ht="57" customHeight="1" x14ac:dyDescent="0.25">
      <c r="A113" s="32" t="s">
        <v>143</v>
      </c>
      <c r="B113" s="66"/>
      <c r="C113" s="66"/>
      <c r="D113" s="60" t="s">
        <v>144</v>
      </c>
      <c r="E113" s="74"/>
      <c r="F113" s="61"/>
      <c r="G113" s="37">
        <f>SUM(H113+I113)</f>
        <v>16000000</v>
      </c>
      <c r="H113" s="38">
        <f>SUM(H114:H117)</f>
        <v>0</v>
      </c>
      <c r="I113" s="38">
        <f>SUM(I114:I117)</f>
        <v>16000000</v>
      </c>
      <c r="J113" s="38">
        <f>SUM(J114:J117)</f>
        <v>16000000</v>
      </c>
    </row>
    <row r="114" spans="1:10" ht="66.75" hidden="1" customHeight="1" x14ac:dyDescent="0.25">
      <c r="A114" s="39" t="s">
        <v>185</v>
      </c>
      <c r="B114" s="40" t="s">
        <v>170</v>
      </c>
      <c r="C114" s="40" t="s">
        <v>171</v>
      </c>
      <c r="D114" s="41" t="s">
        <v>172</v>
      </c>
      <c r="E114" s="107" t="s">
        <v>167</v>
      </c>
      <c r="F114" s="104"/>
      <c r="G114" s="43">
        <f>H114+I114</f>
        <v>0</v>
      </c>
      <c r="H114" s="44"/>
      <c r="I114" s="44"/>
      <c r="J114" s="44"/>
    </row>
    <row r="115" spans="1:10" ht="55.95" hidden="1" customHeight="1" x14ac:dyDescent="0.25">
      <c r="A115" s="39" t="s">
        <v>145</v>
      </c>
      <c r="B115" s="68" t="s">
        <v>146</v>
      </c>
      <c r="C115" s="68" t="s">
        <v>16</v>
      </c>
      <c r="D115" s="41" t="s">
        <v>147</v>
      </c>
      <c r="E115" s="109"/>
      <c r="F115" s="104"/>
      <c r="G115" s="43">
        <f>H115+I115</f>
        <v>0</v>
      </c>
      <c r="H115" s="44"/>
      <c r="I115" s="44"/>
      <c r="J115" s="44"/>
    </row>
    <row r="116" spans="1:10" ht="54" customHeight="1" x14ac:dyDescent="0.25">
      <c r="A116" s="39" t="s">
        <v>335</v>
      </c>
      <c r="B116" s="68" t="s">
        <v>278</v>
      </c>
      <c r="C116" s="68" t="s">
        <v>279</v>
      </c>
      <c r="D116" s="41" t="s">
        <v>280</v>
      </c>
      <c r="E116" s="92" t="s">
        <v>333</v>
      </c>
      <c r="F116" s="54" t="s">
        <v>334</v>
      </c>
      <c r="G116" s="43">
        <f>H116+I116</f>
        <v>15000000</v>
      </c>
      <c r="H116" s="44"/>
      <c r="I116" s="44">
        <v>15000000</v>
      </c>
      <c r="J116" s="44">
        <v>15000000</v>
      </c>
    </row>
    <row r="117" spans="1:10" ht="54" x14ac:dyDescent="0.25">
      <c r="A117" s="39" t="s">
        <v>145</v>
      </c>
      <c r="B117" s="68" t="s">
        <v>146</v>
      </c>
      <c r="C117" s="68" t="s">
        <v>16</v>
      </c>
      <c r="D117" s="41" t="s">
        <v>147</v>
      </c>
      <c r="E117" s="54" t="s">
        <v>319</v>
      </c>
      <c r="F117" s="54" t="s">
        <v>320</v>
      </c>
      <c r="G117" s="43">
        <f>H117+I117</f>
        <v>1000000</v>
      </c>
      <c r="H117" s="44">
        <v>0</v>
      </c>
      <c r="I117" s="44">
        <v>1000000</v>
      </c>
      <c r="J117" s="44">
        <v>1000000</v>
      </c>
    </row>
    <row r="118" spans="1:10" ht="36.6" customHeight="1" x14ac:dyDescent="0.25">
      <c r="A118" s="70"/>
      <c r="B118" s="75"/>
      <c r="C118" s="75"/>
      <c r="D118" s="34" t="s">
        <v>46</v>
      </c>
      <c r="E118" s="76"/>
      <c r="F118" s="77"/>
      <c r="G118" s="59">
        <f>SUM(I118+H118)</f>
        <v>302322029</v>
      </c>
      <c r="H118" s="59">
        <f>H14+H41+H73+H111+H53+H113+H58+H65+H34+H25</f>
        <v>136575404</v>
      </c>
      <c r="I118" s="59">
        <f>I14+I41+I73+I111+I53+I113+I58+I65+I34+I25</f>
        <v>165746625</v>
      </c>
      <c r="J118" s="59">
        <f>J14+J41+J73+J111+J53+J113+J58+J65+J34+J25</f>
        <v>165746625</v>
      </c>
    </row>
    <row r="119" spans="1:10" ht="24" customHeight="1" x14ac:dyDescent="0.35">
      <c r="D119" s="78"/>
      <c r="E119" s="24"/>
      <c r="F119" s="25"/>
      <c r="G119" s="79"/>
      <c r="H119" s="79"/>
      <c r="I119" s="79"/>
      <c r="J119" s="80"/>
    </row>
    <row r="120" spans="1:10" ht="18" x14ac:dyDescent="0.35">
      <c r="E120" s="24"/>
      <c r="F120" s="25"/>
      <c r="G120" s="79"/>
      <c r="H120" s="79"/>
      <c r="I120" s="79"/>
      <c r="J120" s="81"/>
    </row>
    <row r="121" spans="1:10" ht="12.75" hidden="1" customHeight="1" x14ac:dyDescent="0.35">
      <c r="A121" s="82"/>
      <c r="B121" s="24"/>
      <c r="C121" s="24"/>
      <c r="D121" s="24"/>
      <c r="E121" s="24"/>
      <c r="F121" s="25"/>
      <c r="G121" s="79"/>
      <c r="H121" s="83"/>
      <c r="I121" s="83"/>
      <c r="J121" s="24"/>
    </row>
    <row r="122" spans="1:10" ht="18" x14ac:dyDescent="0.35">
      <c r="A122" s="82"/>
      <c r="B122" s="24"/>
      <c r="C122" s="24"/>
      <c r="D122" s="24"/>
      <c r="E122" s="24"/>
      <c r="F122" s="25"/>
      <c r="G122" s="79"/>
      <c r="H122" s="79"/>
      <c r="I122" s="79"/>
      <c r="J122" s="24"/>
    </row>
    <row r="123" spans="1:10" ht="18" x14ac:dyDescent="0.35">
      <c r="A123" s="82"/>
      <c r="B123" s="24"/>
      <c r="C123" s="24"/>
      <c r="D123" s="24"/>
      <c r="E123" s="24"/>
      <c r="F123" s="25"/>
      <c r="G123" s="79"/>
      <c r="H123" s="79"/>
      <c r="I123" s="79"/>
      <c r="J123" s="24"/>
    </row>
    <row r="124" spans="1:10" ht="58.5" customHeight="1" x14ac:dyDescent="0.35">
      <c r="A124" s="82"/>
      <c r="B124" s="94" t="s">
        <v>332</v>
      </c>
      <c r="C124" s="94"/>
      <c r="D124" s="94"/>
      <c r="E124" s="24"/>
      <c r="F124" s="25"/>
      <c r="G124" s="25"/>
      <c r="H124" s="84"/>
      <c r="I124" s="24" t="s">
        <v>324</v>
      </c>
      <c r="J124" s="24"/>
    </row>
    <row r="125" spans="1:10" ht="18" x14ac:dyDescent="0.35">
      <c r="A125" s="82"/>
      <c r="B125" s="24"/>
      <c r="C125" s="24"/>
      <c r="D125" s="24"/>
      <c r="E125" s="24"/>
      <c r="F125" s="25"/>
      <c r="G125" s="25"/>
      <c r="H125" s="24"/>
      <c r="I125" s="24"/>
      <c r="J125" s="24"/>
    </row>
    <row r="126" spans="1:10" ht="18" x14ac:dyDescent="0.35">
      <c r="A126" s="82"/>
      <c r="B126" s="110" t="s">
        <v>281</v>
      </c>
      <c r="C126" s="110"/>
      <c r="D126" s="110"/>
      <c r="E126" s="24"/>
      <c r="F126" s="25"/>
      <c r="G126" s="25"/>
      <c r="H126" s="24"/>
      <c r="I126" s="24" t="s">
        <v>282</v>
      </c>
      <c r="J126" s="24"/>
    </row>
    <row r="133" spans="8:8" x14ac:dyDescent="0.25">
      <c r="H133" s="81"/>
    </row>
  </sheetData>
  <sheetProtection selectLockedCells="1" selectUnlockedCells="1"/>
  <mergeCells count="30">
    <mergeCell ref="E114:E115"/>
    <mergeCell ref="E55:E56"/>
    <mergeCell ref="F114:F115"/>
    <mergeCell ref="B126:D126"/>
    <mergeCell ref="F66:F69"/>
    <mergeCell ref="G11:G12"/>
    <mergeCell ref="F74:F75"/>
    <mergeCell ref="D11:D12"/>
    <mergeCell ref="E35:E36"/>
    <mergeCell ref="E70:E72"/>
    <mergeCell ref="B11:B12"/>
    <mergeCell ref="A11:A12"/>
    <mergeCell ref="E74:E75"/>
    <mergeCell ref="E66:E69"/>
    <mergeCell ref="E59:E60"/>
    <mergeCell ref="F26:F29"/>
    <mergeCell ref="F59:F60"/>
    <mergeCell ref="F35:F36"/>
    <mergeCell ref="E47:E48"/>
    <mergeCell ref="F70:F72"/>
    <mergeCell ref="B124:D124"/>
    <mergeCell ref="H2:J2"/>
    <mergeCell ref="I11:J11"/>
    <mergeCell ref="F11:F12"/>
    <mergeCell ref="A6:J6"/>
    <mergeCell ref="A7:J7"/>
    <mergeCell ref="E26:E29"/>
    <mergeCell ref="H11:H12"/>
    <mergeCell ref="E11:E12"/>
    <mergeCell ref="C11:C12"/>
  </mergeCells>
  <phoneticPr fontId="0" type="noConversion"/>
  <printOptions horizontalCentered="1"/>
  <pageMargins left="0.43307086614173229" right="7.874015748031496E-2" top="0.39370078740157483" bottom="0.35433070866141736" header="0.11811023622047245" footer="0.31496062992125984"/>
  <pageSetup paperSize="9" scale="50" firstPageNumber="0" fitToHeight="9" orientation="landscape" r:id="rId1"/>
  <headerFooter differentFirst="1" alignWithMargins="0">
    <oddHeader>&amp;RПродовження додатка</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3</vt:i4>
      </vt:variant>
    </vt:vector>
  </HeadingPairs>
  <TitlesOfParts>
    <vt:vector size="4" baseType="lpstr">
      <vt:lpstr>Лист1  (3)</vt:lpstr>
      <vt:lpstr>'Лист1  (3)'!_Hlk143674693</vt:lpstr>
      <vt:lpstr>'Лист1  (3)'!Заголовки_для_друку</vt:lpstr>
      <vt:lpstr>'Лист1  (3)'!Область_друку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MMR ZO</cp:lastModifiedBy>
  <cp:lastPrinted>2024-05-29T06:30:39Z</cp:lastPrinted>
  <dcterms:created xsi:type="dcterms:W3CDTF">2016-01-05T10:54:52Z</dcterms:created>
  <dcterms:modified xsi:type="dcterms:W3CDTF">2024-10-04T08:20:57Z</dcterms:modified>
</cp:coreProperties>
</file>